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pez\Documents\Libot Tayo with Lily 2026\"/>
    </mc:Choice>
  </mc:AlternateContent>
  <xr:revisionPtr revIDLastSave="0" documentId="13_ncr:1_{D9882C5D-4E45-42BD-9D83-26D72B6E27E3}" xr6:coauthVersionLast="47" xr6:coauthVersionMax="47" xr10:uidLastSave="{00000000-0000-0000-0000-000000000000}"/>
  <bookViews>
    <workbookView xWindow="-98" yWindow="-98" windowWidth="21795" windowHeight="14235" activeTab="2" xr2:uid="{37904F3F-BA99-42C9-A2B2-92601640C1DA}"/>
  </bookViews>
  <sheets>
    <sheet name="Welcome" sheetId="1" r:id="rId1"/>
    <sheet name="Toddler Expense Tracker" sheetId="11" r:id="rId2"/>
    <sheet name="Toddler Routine Tracker" sheetId="8" r:id="rId3"/>
    <sheet name="Weekly Cleaning Schedule" sheetId="7" r:id="rId4"/>
    <sheet name="Meal Planner" sheetId="6" r:id="rId5"/>
    <sheet name="Weekly Family Dashboard" sheetId="3" r:id="rId6"/>
    <sheet name="Working Parent Routine" sheetId="4" r:id="rId7"/>
  </sheets>
  <definedNames>
    <definedName name="_xlnm.Print_Area" localSheetId="2">'Toddler Routine Tracker'!$A$1:$U$34</definedName>
    <definedName name="_xlnm.Print_Titles" localSheetId="2">'Toddler Routine Tracker'!$I:$I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41" i="11" l="1"/>
  <c r="F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I41" i="11"/>
  <c r="H41" i="11"/>
  <c r="Q27" i="11"/>
  <c r="Q26" i="11"/>
  <c r="P41" i="11"/>
  <c r="O41" i="11"/>
  <c r="N41" i="11"/>
  <c r="M41" i="11"/>
  <c r="L41" i="11"/>
  <c r="K41" i="11"/>
  <c r="J41" i="11"/>
  <c r="E41" i="11"/>
  <c r="Q22" i="11"/>
  <c r="G20" i="11"/>
  <c r="F20" i="11"/>
  <c r="E20" i="11"/>
  <c r="Q16" i="11"/>
  <c r="Q15" i="11"/>
  <c r="Q14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P4" i="11"/>
  <c r="P20" i="11" s="1"/>
  <c r="O4" i="11"/>
  <c r="O20" i="11" s="1"/>
  <c r="N4" i="11"/>
  <c r="N20" i="11" s="1"/>
  <c r="M4" i="11"/>
  <c r="M20" i="11" s="1"/>
  <c r="L4" i="11"/>
  <c r="L20" i="11" s="1"/>
  <c r="K4" i="11"/>
  <c r="K20" i="11" s="1"/>
  <c r="J4" i="11"/>
  <c r="J20" i="11" s="1"/>
  <c r="I4" i="11"/>
  <c r="H4" i="11"/>
  <c r="G4" i="11"/>
  <c r="F4" i="11"/>
  <c r="E4" i="11"/>
  <c r="Q17" i="11"/>
  <c r="Q13" i="11"/>
  <c r="Q12" i="11"/>
  <c r="Q18" i="11"/>
  <c r="Q19" i="11"/>
  <c r="Q11" i="11"/>
  <c r="Q9" i="11"/>
  <c r="Q8" i="11"/>
  <c r="Q7" i="11"/>
  <c r="Q5" i="11"/>
  <c r="P6" i="11"/>
  <c r="O6" i="11"/>
  <c r="N6" i="11"/>
  <c r="M6" i="11"/>
  <c r="L6" i="11"/>
  <c r="K6" i="11"/>
  <c r="J6" i="11"/>
  <c r="I6" i="11"/>
  <c r="I20" i="11" s="1"/>
  <c r="H6" i="11"/>
  <c r="H20" i="11" s="1"/>
  <c r="G6" i="11"/>
  <c r="F6" i="11"/>
  <c r="E6" i="11"/>
  <c r="V33" i="6"/>
  <c r="W33" i="6" s="1"/>
  <c r="W42" i="6"/>
  <c r="W41" i="6"/>
  <c r="W40" i="6"/>
  <c r="W39" i="6"/>
  <c r="W38" i="6"/>
  <c r="W37" i="6"/>
  <c r="W36" i="6"/>
  <c r="W35" i="6"/>
  <c r="W34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V8" i="6"/>
  <c r="W8" i="6" s="1"/>
  <c r="V7" i="6"/>
  <c r="W19" i="6"/>
  <c r="W18" i="6"/>
  <c r="W17" i="6"/>
  <c r="W16" i="6"/>
  <c r="W15" i="6"/>
  <c r="W14" i="6"/>
  <c r="W13" i="6"/>
  <c r="W12" i="6"/>
  <c r="W11" i="6"/>
  <c r="W10" i="6"/>
  <c r="W9" i="6"/>
  <c r="W7" i="6"/>
  <c r="W6" i="6"/>
  <c r="W5" i="6"/>
  <c r="W4" i="6"/>
  <c r="D6" i="6"/>
  <c r="AD13" i="6"/>
  <c r="D24" i="6" s="1"/>
  <c r="AD12" i="6"/>
  <c r="AD7" i="6"/>
  <c r="AB6" i="6"/>
  <c r="AB7" i="6"/>
  <c r="AB8" i="6"/>
  <c r="AB9" i="6"/>
  <c r="AB10" i="6"/>
  <c r="J13" i="6" s="1"/>
  <c r="AB13" i="6"/>
  <c r="N15" i="6" s="1"/>
  <c r="AB17" i="6"/>
  <c r="Z20" i="6"/>
  <c r="Z12" i="6"/>
  <c r="Z14" i="6"/>
  <c r="Z17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4" i="6"/>
  <c r="N13" i="6"/>
  <c r="N12" i="6"/>
  <c r="N11" i="6"/>
  <c r="N10" i="6"/>
  <c r="N9" i="6"/>
  <c r="N8" i="6"/>
  <c r="N7" i="6"/>
  <c r="N5" i="6"/>
  <c r="N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2" i="6"/>
  <c r="J11" i="6"/>
  <c r="J10" i="6"/>
  <c r="J9" i="6"/>
  <c r="J8" i="6"/>
  <c r="J7" i="6"/>
  <c r="J5" i="6"/>
  <c r="J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5" i="6"/>
  <c r="F4" i="6"/>
  <c r="D33" i="6"/>
  <c r="D32" i="6"/>
  <c r="D31" i="6"/>
  <c r="D30" i="6"/>
  <c r="D29" i="6"/>
  <c r="D28" i="6"/>
  <c r="D27" i="6"/>
  <c r="D26" i="6"/>
  <c r="D25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5" i="6"/>
  <c r="D4" i="6"/>
  <c r="AF14" i="6"/>
  <c r="AF12" i="6"/>
  <c r="AF11" i="6"/>
  <c r="AF9" i="6"/>
  <c r="AF8" i="6"/>
  <c r="AF7" i="6"/>
  <c r="AF5" i="6"/>
  <c r="AD6" i="6"/>
  <c r="AD5" i="6"/>
  <c r="AD4" i="6"/>
  <c r="AB4" i="6"/>
  <c r="N6" i="6"/>
  <c r="Z8" i="6"/>
  <c r="Z6" i="6"/>
  <c r="Z5" i="6"/>
  <c r="Q25" i="11" l="1"/>
  <c r="Q41" i="11" s="1"/>
  <c r="Q6" i="11"/>
  <c r="Q10" i="11"/>
  <c r="Q4" i="11"/>
  <c r="Q20" i="11" s="1"/>
  <c r="W43" i="6"/>
  <c r="H35" i="6"/>
  <c r="L35" i="6"/>
  <c r="P35" i="6"/>
  <c r="N35" i="6"/>
  <c r="D35" i="6"/>
  <c r="J6" i="6"/>
  <c r="J35" i="6" s="1"/>
  <c r="F6" i="6"/>
  <c r="F35" i="6" s="1"/>
  <c r="B20" i="6"/>
  <c r="B27" i="6"/>
  <c r="B12" i="6"/>
  <c r="Q42" i="11" l="1"/>
  <c r="Q43" i="11"/>
  <c r="Q21" i="11"/>
  <c r="B5" i="6"/>
  <c r="B35" i="6" s="1"/>
</calcChain>
</file>

<file path=xl/sharedStrings.xml><?xml version="1.0" encoding="utf-8"?>
<sst xmlns="http://schemas.openxmlformats.org/spreadsheetml/2006/main" count="435" uniqueCount="263">
  <si>
    <t>Welcome!</t>
  </si>
  <si>
    <t>This planner was created after I realized that parenting a toddler isn't just about managing money.</t>
  </si>
  <si>
    <t>It's about managing time, routines, responsibilities, and making space for memories.</t>
  </si>
  <si>
    <t>Use this planner however works best for your family.</t>
  </si>
  <si>
    <t>Love, Jelly Lopez-Cawili</t>
  </si>
  <si>
    <t>@LibotTayoWithLily</t>
  </si>
  <si>
    <t>libottayo.com</t>
  </si>
  <si>
    <t>Remember that, our goal isn't perfection. Our goal is presence.</t>
  </si>
  <si>
    <t>Family Goal:</t>
  </si>
  <si>
    <t>Toddler Development Goal:</t>
  </si>
  <si>
    <t>Family Adventure Goal:</t>
  </si>
  <si>
    <t>Important Dates:</t>
  </si>
  <si>
    <t>Doctor Appointments:</t>
  </si>
  <si>
    <t>WEEKLY FAMILY DASHBOARD</t>
  </si>
  <si>
    <t>This Week's Priorities</t>
  </si>
  <si>
    <t>Mom</t>
  </si>
  <si>
    <t>Dad</t>
  </si>
  <si>
    <t>Toddler</t>
  </si>
  <si>
    <t>Family</t>
  </si>
  <si>
    <t>Notes:</t>
  </si>
  <si>
    <t>WEEKLY CLEANING SCHEDULE</t>
  </si>
  <si>
    <t>MEAL PLANNER</t>
  </si>
  <si>
    <t>Monday</t>
  </si>
  <si>
    <t>Tuesday</t>
  </si>
  <si>
    <t>TODDLER ROUTINE TRACKER</t>
  </si>
  <si>
    <t>Milk:</t>
  </si>
  <si>
    <t>Purpose:</t>
  </si>
  <si>
    <t>Cost:</t>
  </si>
  <si>
    <t>Food:</t>
  </si>
  <si>
    <t>Vitamins:</t>
  </si>
  <si>
    <t>Doctor:</t>
  </si>
  <si>
    <t>Vaccines:</t>
  </si>
  <si>
    <t>TOTAL:</t>
  </si>
  <si>
    <t>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</si>
  <si>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</si>
  <si>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</si>
  <si>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</si>
  <si>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</si>
  <si>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</si>
  <si>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</si>
  <si>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</si>
  <si>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</si>
  <si>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</si>
  <si>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</si>
  <si>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</si>
  <si>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</si>
  <si>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ESTIMATE</t>
  </si>
  <si>
    <t>ACTUAL</t>
  </si>
  <si>
    <t>Medicines:</t>
  </si>
  <si>
    <t>TODDLER EXPENSE TRACKER</t>
  </si>
  <si>
    <t>HMO:</t>
  </si>
  <si>
    <t>Wake up</t>
  </si>
  <si>
    <t>Breakfast prep</t>
  </si>
  <si>
    <t>Toddler wake-up</t>
  </si>
  <si>
    <t>Family breakfast</t>
  </si>
  <si>
    <t>Work preparation</t>
  </si>
  <si>
    <t>Bath</t>
  </si>
  <si>
    <t>Storytime</t>
  </si>
  <si>
    <t>Toddler bedtime</t>
  </si>
  <si>
    <t>Playtime</t>
  </si>
  <si>
    <t>Parent reset</t>
  </si>
  <si>
    <t>Kitchen clean-up</t>
  </si>
  <si>
    <t>Dinner</t>
  </si>
  <si>
    <t>Weekly Reset</t>
  </si>
  <si>
    <t>Grocery Shopping</t>
  </si>
  <si>
    <t>Organize Toys</t>
  </si>
  <si>
    <t>Kitchen</t>
  </si>
  <si>
    <t>Floors</t>
  </si>
  <si>
    <t>Bathroom</t>
  </si>
  <si>
    <t>Laundry</t>
  </si>
  <si>
    <t>Milk</t>
  </si>
  <si>
    <t>Wake up Time</t>
  </si>
  <si>
    <t>Grooming</t>
  </si>
  <si>
    <t>(Brush teeth, wash face, etc)</t>
  </si>
  <si>
    <t>Breakfast</t>
  </si>
  <si>
    <t>(Solid food / milk)</t>
  </si>
  <si>
    <t>Outdoor play</t>
  </si>
  <si>
    <t>Learning Activity</t>
  </si>
  <si>
    <t>Rest</t>
  </si>
  <si>
    <t>Snack</t>
  </si>
  <si>
    <t>Bath/ Water play</t>
  </si>
  <si>
    <t>Nap time</t>
  </si>
  <si>
    <t>Note:</t>
  </si>
  <si>
    <t>Always bring the following outdoor:</t>
  </si>
  <si>
    <t>Alcohol</t>
  </si>
  <si>
    <t>Drinking water</t>
  </si>
  <si>
    <t>Towelette</t>
  </si>
  <si>
    <t>Wednesday</t>
  </si>
  <si>
    <t>Thursday</t>
  </si>
  <si>
    <t>Friday</t>
  </si>
  <si>
    <t>Saturday</t>
  </si>
  <si>
    <t>Sunday</t>
  </si>
  <si>
    <t>TO-DO</t>
  </si>
  <si>
    <t>Vaccine on [date]</t>
  </si>
  <si>
    <t>Month</t>
  </si>
  <si>
    <t>Example: reach 15kg+</t>
  </si>
  <si>
    <t xml:space="preserve">Example: Birthday, </t>
  </si>
  <si>
    <t>Lunch</t>
  </si>
  <si>
    <t>Toddler Development Log</t>
  </si>
  <si>
    <t>Example: New skills, New word</t>
  </si>
  <si>
    <t>favorite activity</t>
  </si>
  <si>
    <t>favorite food, favorite activity</t>
  </si>
  <si>
    <t>funny moment</t>
  </si>
  <si>
    <t>Medications:</t>
  </si>
  <si>
    <t>Visit Date:</t>
  </si>
  <si>
    <t>Cost</t>
  </si>
  <si>
    <t>WORKING PARENT ROUTINE</t>
  </si>
  <si>
    <t>MEAL</t>
  </si>
  <si>
    <t>Category</t>
  </si>
  <si>
    <t>Budget</t>
  </si>
  <si>
    <t>Rice (5kg)</t>
  </si>
  <si>
    <t>Pork</t>
  </si>
  <si>
    <t>Chicken</t>
  </si>
  <si>
    <t>Beef</t>
  </si>
  <si>
    <t>Eggs, Bread, Milk</t>
  </si>
  <si>
    <t>Total</t>
  </si>
  <si>
    <t>Quantity</t>
  </si>
  <si>
    <t>Price</t>
  </si>
  <si>
    <t>Unit</t>
  </si>
  <si>
    <t>kg</t>
  </si>
  <si>
    <t>Pandesal</t>
  </si>
  <si>
    <t>Scrambled eggs with tomatoes</t>
  </si>
  <si>
    <t>Banana</t>
  </si>
  <si>
    <t>Pork Giniling with carrots and potatoes</t>
  </si>
  <si>
    <t>Rice</t>
  </si>
  <si>
    <t>Turon</t>
  </si>
  <si>
    <t>Fried Tilapia</t>
  </si>
  <si>
    <t>Ensaladang Talong</t>
  </si>
  <si>
    <t>Oatmeal with banana</t>
  </si>
  <si>
    <t>Boiled egg</t>
  </si>
  <si>
    <t>Chicken Adobo</t>
  </si>
  <si>
    <t>Pechay</t>
  </si>
  <si>
    <t>Bread with peanut butter</t>
  </si>
  <si>
    <t>Ginisang Tahong</t>
  </si>
  <si>
    <t>Sayote with carrots</t>
  </si>
  <si>
    <t>Orange</t>
  </si>
  <si>
    <t>Boiled kamote</t>
  </si>
  <si>
    <t>Tortang Talong</t>
  </si>
  <si>
    <t>Fried Galunggong</t>
  </si>
  <si>
    <t>Garlic rice</t>
  </si>
  <si>
    <t>Hotdog (for adults only, toddler in moderation)</t>
  </si>
  <si>
    <t>Pork Sinigang</t>
  </si>
  <si>
    <t>Fresh watermelon</t>
  </si>
  <si>
    <t>Ginisang Monggo with Malunggay and Tinapa</t>
  </si>
  <si>
    <t>Champorado</t>
  </si>
  <si>
    <t>Bangus Sisig</t>
  </si>
  <si>
    <t>Cucumber salad</t>
  </si>
  <si>
    <t>Banana cue</t>
  </si>
  <si>
    <t>Chicken Tinola</t>
  </si>
  <si>
    <t>Pancakes</t>
  </si>
  <si>
    <t>Beef and Broccoli Stir Fry (budget version, more broccoli than beef)</t>
  </si>
  <si>
    <t>Corn on the cob</t>
  </si>
  <si>
    <t>Fried Fish</t>
  </si>
  <si>
    <t>Pinakbet</t>
  </si>
  <si>
    <t>Longganisa</t>
  </si>
  <si>
    <t>Pork Menudo</t>
  </si>
  <si>
    <t>Fruit salad (simple version)</t>
  </si>
  <si>
    <t>Seafood Sopas (fish flakes or shrimp)</t>
  </si>
  <si>
    <t>Bread</t>
  </si>
  <si>
    <t>Meal Choices</t>
  </si>
  <si>
    <t>Cost are estimated based on 4 people (husband, wife, toddler, house-toddler help)</t>
  </si>
  <si>
    <t>Sandwich/Tuna spread</t>
  </si>
  <si>
    <t>Orange Juice</t>
  </si>
  <si>
    <t>Beef Nilaga (small beef portion, lots of vegetables), pechay</t>
  </si>
  <si>
    <t>Apple</t>
  </si>
  <si>
    <t>Sliced Bread</t>
  </si>
  <si>
    <t>TOTAL</t>
  </si>
  <si>
    <t>Batchoy</t>
  </si>
  <si>
    <t>Sinigang shrimp</t>
  </si>
  <si>
    <t>Sinigang na isda</t>
  </si>
  <si>
    <t>Fried Dalagang Bukid</t>
  </si>
  <si>
    <t>Orange, single</t>
  </si>
  <si>
    <t>Apple, 1x</t>
  </si>
  <si>
    <t>Grape, 1/2 kg</t>
  </si>
  <si>
    <t>Banana, 1x</t>
  </si>
  <si>
    <t>Fried egg, 1x</t>
  </si>
  <si>
    <t>Fried egg, 4x</t>
  </si>
  <si>
    <t>Rice,1x</t>
  </si>
  <si>
    <t>Rice,0.5x</t>
  </si>
  <si>
    <t>Mango</t>
  </si>
  <si>
    <t>Banana, Lakatan/Latundan</t>
  </si>
  <si>
    <t>Grapes</t>
  </si>
  <si>
    <t>Dalagang Bukid</t>
  </si>
  <si>
    <t>Tilapia</t>
  </si>
  <si>
    <t>Shrimp Balls</t>
  </si>
  <si>
    <t>Kikiam</t>
  </si>
  <si>
    <t>Kamatis</t>
  </si>
  <si>
    <t>Luya</t>
  </si>
  <si>
    <t>Garlic</t>
  </si>
  <si>
    <t>Onion</t>
  </si>
  <si>
    <t>Potatoes</t>
  </si>
  <si>
    <t>pc</t>
  </si>
  <si>
    <t>Onion Springs</t>
  </si>
  <si>
    <t>Talbos Kamote</t>
  </si>
  <si>
    <t>Butter</t>
  </si>
  <si>
    <t>Mayonnaise</t>
  </si>
  <si>
    <t>Canola Oil</t>
  </si>
  <si>
    <t>Shrimp</t>
  </si>
  <si>
    <t>Ampalaya</t>
  </si>
  <si>
    <t>Okra</t>
  </si>
  <si>
    <t>Cabbage</t>
  </si>
  <si>
    <t>Broccoli</t>
  </si>
  <si>
    <t>Cauliflower</t>
  </si>
  <si>
    <t>Sinigang mix, shrimp</t>
  </si>
  <si>
    <t>Estimated Price of Grocery List</t>
  </si>
  <si>
    <t>The following estimates are based on Guadalupe Market item prices.</t>
  </si>
  <si>
    <t>Sinigang mix, pork</t>
  </si>
  <si>
    <t>Sinigang mix, fish</t>
  </si>
  <si>
    <t>Sinigang mix, beef</t>
  </si>
  <si>
    <t>Saturday is deep cleaning schedule.</t>
  </si>
  <si>
    <t>Ceiling</t>
  </si>
  <si>
    <t>Walls</t>
  </si>
  <si>
    <t>Bedroom1</t>
  </si>
  <si>
    <t>Bedroom2</t>
  </si>
  <si>
    <t>Living Room</t>
  </si>
  <si>
    <t>Do any if necessary.</t>
  </si>
  <si>
    <t>Average/month</t>
  </si>
  <si>
    <t>Notes</t>
  </si>
  <si>
    <t>Ascenda = 2,450 per can x 2</t>
  </si>
  <si>
    <t>Fruits, Vegetables, others</t>
  </si>
  <si>
    <t>Vit C, Iron, Multivitamins</t>
  </si>
  <si>
    <t>Pediatrician</t>
  </si>
  <si>
    <t>Estimate only(1,000-6,000 varies on vaccine)</t>
  </si>
  <si>
    <t>Clothing, grooming</t>
  </si>
  <si>
    <t>Once a year, Maxicare</t>
  </si>
  <si>
    <t>Once a year payment, i-care, 75,000 max</t>
  </si>
  <si>
    <t>Once a year payment, i-care, unli-checkup</t>
  </si>
  <si>
    <t>Assuming both parents are working.</t>
  </si>
  <si>
    <t>Use this as basis of your baby expenses. These are basic needs only and may not be all what the baby needs.</t>
  </si>
  <si>
    <t>Childcare/Helper</t>
  </si>
  <si>
    <t>What</t>
  </si>
  <si>
    <t>Essentials</t>
  </si>
  <si>
    <t>Diapers</t>
  </si>
  <si>
    <t>ER Care Plan</t>
  </si>
  <si>
    <t>Check-Ups</t>
  </si>
  <si>
    <t>Protection &amp; Healthcare</t>
  </si>
  <si>
    <t>Lifestyle Choices</t>
  </si>
  <si>
    <t>Savings, MP2</t>
  </si>
  <si>
    <t>Transportation/Delivery</t>
  </si>
  <si>
    <t>Learning &amp; Development</t>
  </si>
  <si>
    <t>Emergency Fund, Maya</t>
  </si>
  <si>
    <t>Clothing/Grooming</t>
  </si>
  <si>
    <t>Assuming, EQ diaper</t>
  </si>
  <si>
    <t>Diarrhea, Cream, Fever medicine</t>
  </si>
  <si>
    <t>New stroller,  emergency consult</t>
  </si>
  <si>
    <t>Grab/Lalamove, Pharmacy delivery</t>
  </si>
  <si>
    <t>Education</t>
  </si>
  <si>
    <t>Books, Educational Toys</t>
  </si>
  <si>
    <t>Average/month(without childcare)</t>
  </si>
  <si>
    <t>Help me help you.</t>
  </si>
  <si>
    <t>jalopez@libottayo.com</t>
  </si>
  <si>
    <t>Other templates such as the following are also for sale:</t>
  </si>
  <si>
    <t>1. Household Financial Decision Board (monthly expense tracker, weekly dues)</t>
  </si>
  <si>
    <t>2. Others</t>
  </si>
  <si>
    <t>3. Rental Contract, Auto-update file (Parking, Unit, Others)</t>
  </si>
  <si>
    <t>4. Custom Management Reporting</t>
  </si>
  <si>
    <r>
      <t xml:space="preserve">I can also customize an </t>
    </r>
    <r>
      <rPr>
        <b/>
        <sz val="11"/>
        <color theme="1"/>
        <rFont val="Aptos Narrow"/>
        <family val="2"/>
        <scheme val="minor"/>
      </rPr>
      <t>excel template</t>
    </r>
    <r>
      <rPr>
        <sz val="11"/>
        <color theme="1"/>
        <rFont val="Aptos Narrow"/>
        <family val="2"/>
        <scheme val="minor"/>
      </rPr>
      <t xml:space="preserve"> for your other tasks such as the following for a fee. Message me to discuss more about the details.</t>
    </r>
  </si>
  <si>
    <t>The prices are based on Guadalupe Market, Robinsons Supermarket</t>
  </si>
  <si>
    <t>Activity</t>
  </si>
  <si>
    <t>Time</t>
  </si>
  <si>
    <t>Bedtime</t>
  </si>
  <si>
    <t xml:space="preserve">MY BABY'S MONTH </t>
  </si>
  <si>
    <t>AT A GLANCE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</si>
</sst>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 val="singleAccounting"/>
      <sz val="18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18" fontId="0" fillId="0" borderId="0" xfId="0" applyNumberFormat="1"/>
    <xf numFmtId="0" fontId="5" fillId="0" borderId="0" xfId="0" applyFon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20" fontId="0" fillId="0" borderId="0" xfId="0" applyNumberForma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6" fillId="0" borderId="9" xfId="0" applyFont="1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2" fillId="0" borderId="9" xfId="0" applyFont="1" applyBorder="1"/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/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0" xfId="0" applyAlignment="1"/>
    <xf numFmtId="0" fontId="0" fillId="0" borderId="12" xfId="0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43" fontId="2" fillId="0" borderId="9" xfId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 vertical="center"/>
    </xf>
    <xf numFmtId="43" fontId="0" fillId="0" borderId="0" xfId="1" applyFont="1" applyBorder="1"/>
    <xf numFmtId="43" fontId="8" fillId="0" borderId="0" xfId="1" applyFont="1" applyBorder="1" applyAlignment="1">
      <alignment horizontal="left" vertical="center"/>
    </xf>
    <xf numFmtId="43" fontId="2" fillId="2" borderId="7" xfId="1" applyFont="1" applyFill="1" applyBorder="1" applyAlignment="1">
      <alignment horizontal="center" vertical="center"/>
    </xf>
    <xf numFmtId="43" fontId="2" fillId="0" borderId="9" xfId="1" applyFont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/>
    </xf>
    <xf numFmtId="43" fontId="2" fillId="2" borderId="9" xfId="1" applyFont="1" applyFill="1" applyBorder="1" applyAlignment="1">
      <alignment horizontal="center" vertical="center" wrapText="1"/>
    </xf>
    <xf numFmtId="43" fontId="2" fillId="0" borderId="9" xfId="1" applyFont="1" applyFill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 vertical="center"/>
    </xf>
    <xf numFmtId="43" fontId="0" fillId="0" borderId="11" xfId="1" applyFont="1" applyBorder="1" applyAlignment="1">
      <alignment horizontal="center" vertical="center"/>
    </xf>
    <xf numFmtId="0" fontId="0" fillId="2" borderId="10" xfId="0" applyFill="1" applyBorder="1"/>
    <xf numFmtId="43" fontId="0" fillId="2" borderId="11" xfId="1" applyFont="1" applyFill="1" applyBorder="1" applyAlignment="1">
      <alignment horizontal="center" vertical="center"/>
    </xf>
    <xf numFmtId="0" fontId="0" fillId="0" borderId="10" xfId="0" applyFill="1" applyBorder="1"/>
    <xf numFmtId="43" fontId="0" fillId="0" borderId="11" xfId="1" applyFont="1" applyBorder="1"/>
    <xf numFmtId="0" fontId="0" fillId="2" borderId="4" xfId="0" applyFont="1" applyFill="1" applyBorder="1"/>
    <xf numFmtId="43" fontId="1" fillId="2" borderId="6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43" fontId="0" fillId="0" borderId="0" xfId="1" applyFont="1"/>
    <xf numFmtId="43" fontId="2" fillId="0" borderId="12" xfId="1" applyFont="1" applyBorder="1" applyAlignment="1">
      <alignment horizontal="center" vertical="center"/>
    </xf>
    <xf numFmtId="43" fontId="0" fillId="0" borderId="12" xfId="1" applyFont="1" applyBorder="1" applyAlignment="1">
      <alignment horizontal="center" vertical="center"/>
    </xf>
    <xf numFmtId="0" fontId="9" fillId="0" borderId="0" xfId="0" applyFont="1"/>
    <xf numFmtId="43" fontId="5" fillId="0" borderId="0" xfId="1" applyFont="1"/>
    <xf numFmtId="43" fontId="10" fillId="0" borderId="0" xfId="1" applyFont="1" applyAlignment="1">
      <alignment vertical="center"/>
    </xf>
    <xf numFmtId="0" fontId="6" fillId="0" borderId="0" xfId="0" quotePrefix="1" applyFont="1"/>
    <xf numFmtId="0" fontId="10" fillId="0" borderId="0" xfId="0" applyFont="1"/>
    <xf numFmtId="0" fontId="9" fillId="2" borderId="0" xfId="0" applyFont="1" applyFill="1"/>
    <xf numFmtId="43" fontId="0" fillId="2" borderId="0" xfId="1" applyFont="1" applyFill="1"/>
    <xf numFmtId="43" fontId="9" fillId="2" borderId="0" xfId="0" applyNumberFormat="1" applyFont="1" applyFill="1"/>
    <xf numFmtId="0" fontId="11" fillId="3" borderId="0" xfId="0" applyFont="1" applyFill="1"/>
    <xf numFmtId="43" fontId="7" fillId="3" borderId="0" xfId="1" applyFont="1" applyFill="1"/>
    <xf numFmtId="43" fontId="11" fillId="3" borderId="0" xfId="0" applyNumberFormat="1" applyFont="1" applyFill="1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43" fontId="2" fillId="0" borderId="3" xfId="1" applyFont="1" applyBorder="1" applyAlignment="1">
      <alignment horizontal="center" vertical="center"/>
    </xf>
    <xf numFmtId="43" fontId="2" fillId="0" borderId="11" xfId="0" applyNumberFormat="1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43" fontId="2" fillId="0" borderId="5" xfId="1" applyFont="1" applyBorder="1"/>
    <xf numFmtId="43" fontId="2" fillId="0" borderId="6" xfId="1" applyFont="1" applyBorder="1"/>
    <xf numFmtId="0" fontId="0" fillId="0" borderId="2" xfId="0" applyFont="1" applyBorder="1"/>
    <xf numFmtId="43" fontId="0" fillId="0" borderId="2" xfId="1" applyFont="1" applyBorder="1"/>
    <xf numFmtId="0" fontId="13" fillId="0" borderId="0" xfId="2" quotePrefix="1" applyFont="1"/>
    <xf numFmtId="0" fontId="12" fillId="0" borderId="0" xfId="2"/>
    <xf numFmtId="0" fontId="6" fillId="0" borderId="0" xfId="0" applyFont="1" applyFill="1"/>
    <xf numFmtId="0" fontId="6" fillId="0" borderId="0" xfId="0" applyFont="1" applyBorder="1"/>
    <xf numFmtId="0" fontId="7" fillId="0" borderId="0" xfId="0" applyFont="1"/>
    <xf numFmtId="43" fontId="6" fillId="0" borderId="0" xfId="1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bottayo.com/category/systems-productivity/" TargetMode="External"/><Relationship Id="rId2" Type="http://schemas.openxmlformats.org/officeDocument/2006/relationships/hyperlink" Target="https://libottayo.com/about/" TargetMode="External"/><Relationship Id="rId1" Type="http://schemas.openxmlformats.org/officeDocument/2006/relationships/hyperlink" Target="https://www.facebook.com/LibotTayowithLil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8DCC0-CA36-466D-953E-F5FF3A449AE5}">
  <dimension ref="B3:G22"/>
  <sheetViews>
    <sheetView showGridLines="0" workbookViewId="0">
      <selection activeCell="N11" sqref="N11"/>
    </sheetView>
  </sheetViews>
  <sheetFormatPr defaultRowHeight="14.25" x14ac:dyDescent="0.45"/>
  <cols>
    <col min="2" max="2" width="10.9296875" bestFit="1" customWidth="1"/>
  </cols>
  <sheetData>
    <row r="3" spans="2:7" x14ac:dyDescent="0.45">
      <c r="B3" s="1" t="s">
        <v>0</v>
      </c>
    </row>
    <row r="5" spans="2:7" x14ac:dyDescent="0.45">
      <c r="B5" t="s">
        <v>1</v>
      </c>
    </row>
    <row r="6" spans="2:7" x14ac:dyDescent="0.45">
      <c r="B6" t="s">
        <v>2</v>
      </c>
    </row>
    <row r="7" spans="2:7" x14ac:dyDescent="0.45">
      <c r="B7" t="s">
        <v>3</v>
      </c>
      <c r="G7" s="1"/>
    </row>
    <row r="8" spans="2:7" x14ac:dyDescent="0.45">
      <c r="B8" s="1" t="s">
        <v>7</v>
      </c>
    </row>
    <row r="10" spans="2:7" x14ac:dyDescent="0.45">
      <c r="B10" s="1" t="s">
        <v>4</v>
      </c>
    </row>
    <row r="11" spans="2:7" x14ac:dyDescent="0.45">
      <c r="B11" s="79" t="s">
        <v>5</v>
      </c>
    </row>
    <row r="12" spans="2:7" x14ac:dyDescent="0.45">
      <c r="B12" s="79" t="s">
        <v>6</v>
      </c>
    </row>
    <row r="13" spans="2:7" x14ac:dyDescent="0.45">
      <c r="B13" s="81" t="s">
        <v>250</v>
      </c>
    </row>
    <row r="16" spans="2:7" x14ac:dyDescent="0.45">
      <c r="B16" s="83" t="s">
        <v>249</v>
      </c>
    </row>
    <row r="17" spans="2:3" x14ac:dyDescent="0.45">
      <c r="B17" t="s">
        <v>256</v>
      </c>
    </row>
    <row r="18" spans="2:3" x14ac:dyDescent="0.45">
      <c r="B18" t="s">
        <v>251</v>
      </c>
    </row>
    <row r="19" spans="2:3" x14ac:dyDescent="0.45">
      <c r="B19" t="s">
        <v>252</v>
      </c>
      <c r="C19" s="82"/>
    </row>
    <row r="20" spans="2:3" x14ac:dyDescent="0.45">
      <c r="B20" s="80" t="s">
        <v>253</v>
      </c>
    </row>
    <row r="21" spans="2:3" x14ac:dyDescent="0.45">
      <c r="B21" t="s">
        <v>254</v>
      </c>
    </row>
    <row r="22" spans="2:3" x14ac:dyDescent="0.45">
      <c r="B22" t="s">
        <v>255</v>
      </c>
    </row>
  </sheetData>
  <hyperlinks>
    <hyperlink ref="B11" r:id="rId1" xr:uid="{3ACB7F72-65A3-496B-BD4C-9B3B8BCB914B}"/>
    <hyperlink ref="B12" r:id="rId2" xr:uid="{5CE9A8AA-E2A8-41C6-AD45-1A6DF665D8FB}"/>
    <hyperlink ref="B20" r:id="rId3" xr:uid="{B0CA37EC-7715-402F-B5F5-E7162FD1CD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6F87-4D98-47D0-9445-BA8AA7327E9F}">
  <sheetPr>
    <tabColor rgb="FF00B050"/>
  </sheetPr>
  <dimension ref="B1:R43"/>
  <sheetViews>
    <sheetView showGridLines="0" zoomScale="93" workbookViewId="0">
      <selection activeCell="G33" sqref="G33"/>
    </sheetView>
  </sheetViews>
  <sheetFormatPr defaultRowHeight="14.25" x14ac:dyDescent="0.45"/>
  <cols>
    <col min="2" max="2" width="19.3984375" bestFit="1" customWidth="1"/>
    <col min="3" max="3" width="19.1328125" bestFit="1" customWidth="1"/>
    <col min="4" max="4" width="1.6640625" bestFit="1" customWidth="1"/>
    <col min="5" max="12" width="10" style="54" bestFit="1" customWidth="1"/>
    <col min="13" max="13" width="10.796875" style="54" bestFit="1" customWidth="1"/>
    <col min="14" max="14" width="10" style="54" bestFit="1" customWidth="1"/>
    <col min="15" max="16" width="10.265625" style="54" bestFit="1" customWidth="1"/>
    <col min="17" max="17" width="11" bestFit="1" customWidth="1"/>
    <col min="18" max="18" width="18.46484375" style="7" customWidth="1"/>
  </cols>
  <sheetData>
    <row r="1" spans="2:18" ht="23.25" x14ac:dyDescent="0.45">
      <c r="C1" s="2" t="s">
        <v>49</v>
      </c>
    </row>
    <row r="2" spans="2:18" ht="14.65" thickBot="1" x14ac:dyDescent="0.5">
      <c r="C2" s="7" t="s">
        <v>228</v>
      </c>
    </row>
    <row r="3" spans="2:18" ht="23.25" x14ac:dyDescent="0.45">
      <c r="B3" s="68" t="s">
        <v>230</v>
      </c>
      <c r="C3" s="69" t="s">
        <v>46</v>
      </c>
      <c r="D3" s="9"/>
      <c r="E3" s="70" t="s">
        <v>34</v>
      </c>
      <c r="F3" s="70" t="s">
        <v>35</v>
      </c>
      <c r="G3" s="70" t="s">
        <v>36</v>
      </c>
      <c r="H3" s="70" t="s">
        <v>37</v>
      </c>
      <c r="I3" s="70" t="s">
        <v>38</v>
      </c>
      <c r="J3" s="70" t="s">
        <v>39</v>
      </c>
      <c r="K3" s="70" t="s">
        <v>40</v>
      </c>
      <c r="L3" s="70" t="s">
        <v>41</v>
      </c>
      <c r="M3" s="70" t="s">
        <v>42</v>
      </c>
      <c r="N3" s="70" t="s">
        <v>43</v>
      </c>
      <c r="O3" s="70" t="s">
        <v>44</v>
      </c>
      <c r="P3" s="70" t="s">
        <v>45</v>
      </c>
      <c r="Q3" s="71" t="s">
        <v>166</v>
      </c>
      <c r="R3" s="59" t="s">
        <v>217</v>
      </c>
    </row>
    <row r="4" spans="2:18" x14ac:dyDescent="0.45">
      <c r="B4" s="16" t="s">
        <v>231</v>
      </c>
      <c r="C4" s="17" t="s">
        <v>25</v>
      </c>
      <c r="D4" s="17" t="s">
        <v>33</v>
      </c>
      <c r="E4" s="35">
        <f>2455*2</f>
        <v>4910</v>
      </c>
      <c r="F4" s="35">
        <f t="shared" ref="F4:P4" si="0">2455*2</f>
        <v>4910</v>
      </c>
      <c r="G4" s="35">
        <f t="shared" si="0"/>
        <v>4910</v>
      </c>
      <c r="H4" s="35">
        <f t="shared" si="0"/>
        <v>4910</v>
      </c>
      <c r="I4" s="35">
        <f t="shared" si="0"/>
        <v>4910</v>
      </c>
      <c r="J4" s="35">
        <f t="shared" si="0"/>
        <v>4910</v>
      </c>
      <c r="K4" s="35">
        <f t="shared" si="0"/>
        <v>4910</v>
      </c>
      <c r="L4" s="35">
        <f t="shared" si="0"/>
        <v>4910</v>
      </c>
      <c r="M4" s="35">
        <f t="shared" si="0"/>
        <v>4910</v>
      </c>
      <c r="N4" s="35">
        <f t="shared" si="0"/>
        <v>4910</v>
      </c>
      <c r="O4" s="35">
        <f t="shared" si="0"/>
        <v>4910</v>
      </c>
      <c r="P4" s="35">
        <f t="shared" si="0"/>
        <v>4910</v>
      </c>
      <c r="Q4" s="72">
        <f>SUM(E4:P4)</f>
        <v>58920</v>
      </c>
      <c r="R4" s="60" t="s">
        <v>218</v>
      </c>
    </row>
    <row r="5" spans="2:18" x14ac:dyDescent="0.45">
      <c r="B5" s="16"/>
      <c r="C5" s="17" t="s">
        <v>28</v>
      </c>
      <c r="D5" s="17" t="s">
        <v>33</v>
      </c>
      <c r="E5" s="35">
        <v>2500</v>
      </c>
      <c r="F5" s="35">
        <v>2500</v>
      </c>
      <c r="G5" s="35">
        <v>2500</v>
      </c>
      <c r="H5" s="35">
        <v>2500</v>
      </c>
      <c r="I5" s="35">
        <v>2500</v>
      </c>
      <c r="J5" s="35">
        <v>2500</v>
      </c>
      <c r="K5" s="35">
        <v>2500</v>
      </c>
      <c r="L5" s="35">
        <v>2500</v>
      </c>
      <c r="M5" s="35">
        <v>2500</v>
      </c>
      <c r="N5" s="35">
        <v>2500</v>
      </c>
      <c r="O5" s="35">
        <v>2500</v>
      </c>
      <c r="P5" s="35">
        <v>2500</v>
      </c>
      <c r="Q5" s="72">
        <f t="shared" ref="Q5:Q17" si="1">SUM(E5:P5)</f>
        <v>30000</v>
      </c>
      <c r="R5" s="7" t="s">
        <v>219</v>
      </c>
    </row>
    <row r="6" spans="2:18" x14ac:dyDescent="0.45">
      <c r="B6" s="16"/>
      <c r="C6" s="17" t="s">
        <v>29</v>
      </c>
      <c r="D6" s="17" t="s">
        <v>33</v>
      </c>
      <c r="E6" s="35">
        <f>180+230</f>
        <v>410</v>
      </c>
      <c r="F6" s="35">
        <f t="shared" ref="F6:P6" si="2">180+230</f>
        <v>410</v>
      </c>
      <c r="G6" s="35">
        <f t="shared" si="2"/>
        <v>410</v>
      </c>
      <c r="H6" s="35">
        <f t="shared" si="2"/>
        <v>410</v>
      </c>
      <c r="I6" s="35">
        <f t="shared" si="2"/>
        <v>410</v>
      </c>
      <c r="J6" s="35">
        <f t="shared" si="2"/>
        <v>410</v>
      </c>
      <c r="K6" s="35">
        <f t="shared" si="2"/>
        <v>410</v>
      </c>
      <c r="L6" s="35">
        <f t="shared" si="2"/>
        <v>410</v>
      </c>
      <c r="M6" s="35">
        <f t="shared" si="2"/>
        <v>410</v>
      </c>
      <c r="N6" s="35">
        <f t="shared" si="2"/>
        <v>410</v>
      </c>
      <c r="O6" s="35">
        <f t="shared" si="2"/>
        <v>410</v>
      </c>
      <c r="P6" s="35">
        <f t="shared" si="2"/>
        <v>410</v>
      </c>
      <c r="Q6" s="72">
        <f t="shared" si="1"/>
        <v>4920</v>
      </c>
      <c r="R6" s="7" t="s">
        <v>220</v>
      </c>
    </row>
    <row r="7" spans="2:18" x14ac:dyDescent="0.45">
      <c r="B7" s="16"/>
      <c r="C7" s="17" t="s">
        <v>48</v>
      </c>
      <c r="D7" s="17" t="s">
        <v>33</v>
      </c>
      <c r="E7" s="35">
        <v>155</v>
      </c>
      <c r="F7" s="35">
        <v>350</v>
      </c>
      <c r="G7" s="35">
        <v>155</v>
      </c>
      <c r="H7" s="35">
        <v>700</v>
      </c>
      <c r="I7" s="35">
        <v>155</v>
      </c>
      <c r="J7" s="35">
        <v>350</v>
      </c>
      <c r="K7" s="35">
        <v>155</v>
      </c>
      <c r="L7" s="35">
        <v>700</v>
      </c>
      <c r="M7" s="35">
        <v>155</v>
      </c>
      <c r="N7" s="35">
        <v>350</v>
      </c>
      <c r="O7" s="35">
        <v>155</v>
      </c>
      <c r="P7" s="35">
        <v>700</v>
      </c>
      <c r="Q7" s="72">
        <f t="shared" si="1"/>
        <v>4080</v>
      </c>
      <c r="R7" s="7" t="s">
        <v>243</v>
      </c>
    </row>
    <row r="8" spans="2:18" x14ac:dyDescent="0.45">
      <c r="B8" s="16"/>
      <c r="C8" s="17" t="s">
        <v>30</v>
      </c>
      <c r="D8" s="17" t="s">
        <v>33</v>
      </c>
      <c r="E8" s="35">
        <v>650</v>
      </c>
      <c r="F8" s="35">
        <v>650</v>
      </c>
      <c r="G8" s="35">
        <v>650</v>
      </c>
      <c r="H8" s="35">
        <v>650</v>
      </c>
      <c r="I8" s="35">
        <v>650</v>
      </c>
      <c r="J8" s="35">
        <v>650</v>
      </c>
      <c r="K8" s="35">
        <v>650</v>
      </c>
      <c r="L8" s="35">
        <v>650</v>
      </c>
      <c r="M8" s="35">
        <v>650</v>
      </c>
      <c r="N8" s="35">
        <v>650</v>
      </c>
      <c r="O8" s="35">
        <v>650</v>
      </c>
      <c r="P8" s="35">
        <v>650</v>
      </c>
      <c r="Q8" s="72">
        <f t="shared" si="1"/>
        <v>7800</v>
      </c>
      <c r="R8" s="7" t="s">
        <v>221</v>
      </c>
    </row>
    <row r="9" spans="2:18" x14ac:dyDescent="0.45">
      <c r="B9" s="16"/>
      <c r="C9" s="17" t="s">
        <v>31</v>
      </c>
      <c r="D9" s="17" t="s">
        <v>33</v>
      </c>
      <c r="E9" s="35">
        <v>4000</v>
      </c>
      <c r="F9" s="35"/>
      <c r="G9" s="35">
        <v>4000</v>
      </c>
      <c r="H9" s="35"/>
      <c r="I9" s="35">
        <v>4000</v>
      </c>
      <c r="J9" s="35"/>
      <c r="K9" s="35">
        <v>4000</v>
      </c>
      <c r="L9" s="35"/>
      <c r="M9" s="35">
        <v>4000</v>
      </c>
      <c r="N9" s="35"/>
      <c r="O9" s="35">
        <v>4000</v>
      </c>
      <c r="P9" s="35"/>
      <c r="Q9" s="72">
        <f t="shared" si="1"/>
        <v>24000</v>
      </c>
      <c r="R9" s="7" t="s">
        <v>222</v>
      </c>
    </row>
    <row r="10" spans="2:18" x14ac:dyDescent="0.45">
      <c r="B10" s="16"/>
      <c r="C10" s="17" t="s">
        <v>232</v>
      </c>
      <c r="D10" s="17" t="s">
        <v>33</v>
      </c>
      <c r="E10" s="35">
        <f>325*2</f>
        <v>650</v>
      </c>
      <c r="F10" s="35">
        <f t="shared" ref="F10:P10" si="3">325*2</f>
        <v>650</v>
      </c>
      <c r="G10" s="35">
        <f t="shared" si="3"/>
        <v>650</v>
      </c>
      <c r="H10" s="35">
        <f t="shared" si="3"/>
        <v>650</v>
      </c>
      <c r="I10" s="35">
        <f t="shared" si="3"/>
        <v>650</v>
      </c>
      <c r="J10" s="35">
        <f t="shared" si="3"/>
        <v>650</v>
      </c>
      <c r="K10" s="35">
        <f t="shared" si="3"/>
        <v>650</v>
      </c>
      <c r="L10" s="35">
        <f t="shared" si="3"/>
        <v>650</v>
      </c>
      <c r="M10" s="35">
        <f t="shared" si="3"/>
        <v>650</v>
      </c>
      <c r="N10" s="35">
        <f t="shared" si="3"/>
        <v>650</v>
      </c>
      <c r="O10" s="35">
        <f t="shared" si="3"/>
        <v>650</v>
      </c>
      <c r="P10" s="35">
        <f t="shared" si="3"/>
        <v>650</v>
      </c>
      <c r="Q10" s="72">
        <f>SUM(E10:P10)</f>
        <v>7800</v>
      </c>
      <c r="R10" s="7" t="s">
        <v>242</v>
      </c>
    </row>
    <row r="11" spans="2:18" x14ac:dyDescent="0.45">
      <c r="B11" s="16"/>
      <c r="C11" s="17" t="s">
        <v>238</v>
      </c>
      <c r="D11" s="17" t="s">
        <v>33</v>
      </c>
      <c r="E11" s="35">
        <v>1000</v>
      </c>
      <c r="F11" s="35"/>
      <c r="G11" s="35">
        <v>1000</v>
      </c>
      <c r="H11" s="35"/>
      <c r="I11" s="35">
        <v>1000</v>
      </c>
      <c r="J11" s="35"/>
      <c r="K11" s="35">
        <v>1000</v>
      </c>
      <c r="L11" s="35"/>
      <c r="M11" s="35">
        <v>1000</v>
      </c>
      <c r="N11" s="35"/>
      <c r="O11" s="35">
        <v>1000</v>
      </c>
      <c r="P11" s="35"/>
      <c r="Q11" s="72">
        <f t="shared" si="1"/>
        <v>6000</v>
      </c>
      <c r="R11" s="7" t="s">
        <v>245</v>
      </c>
    </row>
    <row r="12" spans="2:18" x14ac:dyDescent="0.45">
      <c r="B12" s="16" t="s">
        <v>235</v>
      </c>
      <c r="C12" s="17" t="s">
        <v>50</v>
      </c>
      <c r="D12" s="17" t="s">
        <v>33</v>
      </c>
      <c r="E12" s="35">
        <v>25000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72">
        <f t="shared" si="1"/>
        <v>25000</v>
      </c>
      <c r="R12" s="7" t="s">
        <v>224</v>
      </c>
    </row>
    <row r="13" spans="2:18" x14ac:dyDescent="0.45">
      <c r="B13" s="16"/>
      <c r="C13" s="17" t="s">
        <v>233</v>
      </c>
      <c r="D13" s="17" t="s">
        <v>33</v>
      </c>
      <c r="E13" s="35">
        <v>4999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72">
        <f t="shared" si="1"/>
        <v>4999</v>
      </c>
      <c r="R13" s="7" t="s">
        <v>225</v>
      </c>
    </row>
    <row r="14" spans="2:18" x14ac:dyDescent="0.45">
      <c r="B14" s="16"/>
      <c r="C14" s="17" t="s">
        <v>234</v>
      </c>
      <c r="D14" s="17" t="s">
        <v>33</v>
      </c>
      <c r="E14" s="35">
        <v>999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72">
        <f t="shared" ref="Q14:Q16" si="4">SUM(E14:P14)</f>
        <v>999</v>
      </c>
      <c r="R14" s="7" t="s">
        <v>226</v>
      </c>
    </row>
    <row r="15" spans="2:18" x14ac:dyDescent="0.45">
      <c r="B15" s="16"/>
      <c r="C15" s="17" t="s">
        <v>240</v>
      </c>
      <c r="D15" s="17" t="s">
        <v>33</v>
      </c>
      <c r="E15" s="35">
        <v>600</v>
      </c>
      <c r="F15" s="35">
        <v>600</v>
      </c>
      <c r="G15" s="35">
        <v>600</v>
      </c>
      <c r="H15" s="35">
        <v>600</v>
      </c>
      <c r="I15" s="35">
        <v>600</v>
      </c>
      <c r="J15" s="35">
        <v>600</v>
      </c>
      <c r="K15" s="35">
        <v>600</v>
      </c>
      <c r="L15" s="35">
        <v>600</v>
      </c>
      <c r="M15" s="35">
        <v>600</v>
      </c>
      <c r="N15" s="35">
        <v>600</v>
      </c>
      <c r="O15" s="35">
        <v>600</v>
      </c>
      <c r="P15" s="35">
        <v>600</v>
      </c>
      <c r="Q15" s="72">
        <f t="shared" si="4"/>
        <v>7200</v>
      </c>
      <c r="R15" s="7" t="s">
        <v>244</v>
      </c>
    </row>
    <row r="16" spans="2:18" x14ac:dyDescent="0.45">
      <c r="B16" s="16"/>
      <c r="C16" s="17" t="s">
        <v>237</v>
      </c>
      <c r="D16" s="17" t="s">
        <v>33</v>
      </c>
      <c r="E16" s="35">
        <v>500</v>
      </c>
      <c r="F16" s="35">
        <v>500</v>
      </c>
      <c r="G16" s="35">
        <v>500</v>
      </c>
      <c r="H16" s="35">
        <v>500</v>
      </c>
      <c r="I16" s="35">
        <v>500</v>
      </c>
      <c r="J16" s="35">
        <v>500</v>
      </c>
      <c r="K16" s="35">
        <v>500</v>
      </c>
      <c r="L16" s="35">
        <v>500</v>
      </c>
      <c r="M16" s="35">
        <v>500</v>
      </c>
      <c r="N16" s="35">
        <v>500</v>
      </c>
      <c r="O16" s="35">
        <v>500</v>
      </c>
      <c r="P16" s="35">
        <v>500</v>
      </c>
      <c r="Q16" s="72">
        <f t="shared" si="4"/>
        <v>6000</v>
      </c>
      <c r="R16" s="7" t="s">
        <v>246</v>
      </c>
    </row>
    <row r="17" spans="2:18" x14ac:dyDescent="0.45">
      <c r="B17" s="16" t="s">
        <v>236</v>
      </c>
      <c r="C17" s="17" t="s">
        <v>229</v>
      </c>
      <c r="D17" s="17" t="s">
        <v>33</v>
      </c>
      <c r="E17" s="35">
        <v>12600</v>
      </c>
      <c r="F17" s="35">
        <v>12600</v>
      </c>
      <c r="G17" s="35">
        <v>12600</v>
      </c>
      <c r="H17" s="35">
        <v>12600</v>
      </c>
      <c r="I17" s="35">
        <v>12600</v>
      </c>
      <c r="J17" s="35">
        <v>12600</v>
      </c>
      <c r="K17" s="35">
        <v>12600</v>
      </c>
      <c r="L17" s="35">
        <v>12600</v>
      </c>
      <c r="M17" s="35">
        <v>12600</v>
      </c>
      <c r="N17" s="35">
        <v>12600</v>
      </c>
      <c r="O17" s="35">
        <v>12600</v>
      </c>
      <c r="P17" s="35">
        <v>12600</v>
      </c>
      <c r="Q17" s="72">
        <f t="shared" si="1"/>
        <v>151200</v>
      </c>
      <c r="R17" s="7" t="s">
        <v>227</v>
      </c>
    </row>
    <row r="18" spans="2:18" x14ac:dyDescent="0.45">
      <c r="B18" s="16"/>
      <c r="C18" s="17" t="s">
        <v>241</v>
      </c>
      <c r="D18" s="17" t="s">
        <v>33</v>
      </c>
      <c r="E18" s="35">
        <v>2000</v>
      </c>
      <c r="F18" s="35"/>
      <c r="G18" s="35">
        <v>2000</v>
      </c>
      <c r="H18" s="35"/>
      <c r="I18" s="35">
        <v>2000</v>
      </c>
      <c r="J18" s="35"/>
      <c r="K18" s="35">
        <v>2000</v>
      </c>
      <c r="L18" s="35"/>
      <c r="M18" s="35">
        <v>2000</v>
      </c>
      <c r="N18" s="35"/>
      <c r="O18" s="35">
        <v>2000</v>
      </c>
      <c r="P18" s="35"/>
      <c r="Q18" s="72">
        <f>SUM(E18:P18)</f>
        <v>12000</v>
      </c>
      <c r="R18" s="7" t="s">
        <v>223</v>
      </c>
    </row>
    <row r="19" spans="2:18" x14ac:dyDescent="0.45">
      <c r="B19" s="16"/>
      <c r="C19" s="17" t="s">
        <v>239</v>
      </c>
      <c r="D19" s="17" t="s">
        <v>33</v>
      </c>
      <c r="E19" s="35">
        <v>500</v>
      </c>
      <c r="F19" s="35">
        <v>500</v>
      </c>
      <c r="G19" s="35"/>
      <c r="H19" s="35">
        <v>500</v>
      </c>
      <c r="I19" s="35">
        <v>500</v>
      </c>
      <c r="J19" s="35"/>
      <c r="K19" s="35">
        <v>500</v>
      </c>
      <c r="L19" s="35">
        <v>500</v>
      </c>
      <c r="M19" s="35"/>
      <c r="N19" s="35">
        <v>500</v>
      </c>
      <c r="O19" s="35">
        <v>500</v>
      </c>
      <c r="P19" s="35"/>
      <c r="Q19" s="72">
        <f>SUM(E19:P19)</f>
        <v>4000</v>
      </c>
      <c r="R19" s="7" t="s">
        <v>247</v>
      </c>
    </row>
    <row r="20" spans="2:18" s="1" customFormat="1" ht="14.65" thickBot="1" x14ac:dyDescent="0.5">
      <c r="B20" s="73"/>
      <c r="C20" s="74" t="s">
        <v>32</v>
      </c>
      <c r="D20" s="74" t="s">
        <v>33</v>
      </c>
      <c r="E20" s="75">
        <f>SUM(E4:E19)</f>
        <v>61473</v>
      </c>
      <c r="F20" s="75">
        <f t="shared" ref="F20:P20" si="5">SUM(F4:F19)</f>
        <v>23670</v>
      </c>
      <c r="G20" s="75">
        <f t="shared" si="5"/>
        <v>29975</v>
      </c>
      <c r="H20" s="75">
        <f t="shared" si="5"/>
        <v>24020</v>
      </c>
      <c r="I20" s="75">
        <f t="shared" si="5"/>
        <v>30475</v>
      </c>
      <c r="J20" s="75">
        <f t="shared" si="5"/>
        <v>23170</v>
      </c>
      <c r="K20" s="75">
        <f t="shared" si="5"/>
        <v>30475</v>
      </c>
      <c r="L20" s="75">
        <f t="shared" si="5"/>
        <v>24020</v>
      </c>
      <c r="M20" s="75">
        <f t="shared" si="5"/>
        <v>29975</v>
      </c>
      <c r="N20" s="75">
        <f t="shared" si="5"/>
        <v>23670</v>
      </c>
      <c r="O20" s="75">
        <f t="shared" si="5"/>
        <v>30475</v>
      </c>
      <c r="P20" s="75">
        <f t="shared" si="5"/>
        <v>23520</v>
      </c>
      <c r="Q20" s="76">
        <f>SUM(Q4:Q19)</f>
        <v>354918</v>
      </c>
      <c r="R20" s="61"/>
    </row>
    <row r="21" spans="2:18" s="4" customFormat="1" x14ac:dyDescent="0.45">
      <c r="E21" s="58"/>
      <c r="F21" s="58"/>
      <c r="G21" s="58"/>
      <c r="H21" s="65" t="s">
        <v>216</v>
      </c>
      <c r="I21" s="66"/>
      <c r="J21" s="66"/>
      <c r="K21" s="66"/>
      <c r="L21" s="66"/>
      <c r="M21" s="66"/>
      <c r="N21" s="66"/>
      <c r="O21" s="66"/>
      <c r="P21" s="66"/>
      <c r="Q21" s="67">
        <f>Q20/12</f>
        <v>29576.5</v>
      </c>
      <c r="R21" s="57"/>
    </row>
    <row r="22" spans="2:18" x14ac:dyDescent="0.45">
      <c r="H22" s="62" t="s">
        <v>248</v>
      </c>
      <c r="I22" s="63"/>
      <c r="J22" s="63"/>
      <c r="K22" s="63"/>
      <c r="L22" s="63"/>
      <c r="M22" s="63"/>
      <c r="N22" s="63"/>
      <c r="O22" s="63"/>
      <c r="P22" s="63"/>
      <c r="Q22" s="64">
        <f>(Q20-Q17)/12</f>
        <v>16976.5</v>
      </c>
    </row>
    <row r="23" spans="2:18" ht="14.65" thickBot="1" x14ac:dyDescent="0.5">
      <c r="C23" s="57"/>
    </row>
    <row r="24" spans="2:18" ht="23.25" x14ac:dyDescent="0.45">
      <c r="B24" s="8"/>
      <c r="C24" s="69" t="s">
        <v>47</v>
      </c>
      <c r="D24" s="77"/>
      <c r="E24" s="78" t="s">
        <v>34</v>
      </c>
      <c r="F24" s="78" t="s">
        <v>35</v>
      </c>
      <c r="G24" s="78" t="s">
        <v>36</v>
      </c>
      <c r="H24" s="78" t="s">
        <v>37</v>
      </c>
      <c r="I24" s="78" t="s">
        <v>38</v>
      </c>
      <c r="J24" s="78" t="s">
        <v>39</v>
      </c>
      <c r="K24" s="78" t="s">
        <v>40</v>
      </c>
      <c r="L24" s="78" t="s">
        <v>41</v>
      </c>
      <c r="M24" s="78" t="s">
        <v>42</v>
      </c>
      <c r="N24" s="78" t="s">
        <v>43</v>
      </c>
      <c r="O24" s="78" t="s">
        <v>44</v>
      </c>
      <c r="P24" s="78" t="s">
        <v>45</v>
      </c>
      <c r="Q24" s="71" t="s">
        <v>166</v>
      </c>
    </row>
    <row r="25" spans="2:18" x14ac:dyDescent="0.45">
      <c r="B25" s="16" t="s">
        <v>231</v>
      </c>
      <c r="C25" s="17" t="s">
        <v>25</v>
      </c>
      <c r="D25" s="17" t="s">
        <v>33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72">
        <f>SUM(E25:P25)</f>
        <v>0</v>
      </c>
      <c r="R25" s="60" t="s">
        <v>218</v>
      </c>
    </row>
    <row r="26" spans="2:18" x14ac:dyDescent="0.45">
      <c r="B26" s="16"/>
      <c r="C26" s="17" t="s">
        <v>28</v>
      </c>
      <c r="D26" s="17" t="s">
        <v>33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72">
        <f t="shared" ref="Q26:Q30" si="6">SUM(E26:P26)</f>
        <v>0</v>
      </c>
      <c r="R26" s="7" t="s">
        <v>219</v>
      </c>
    </row>
    <row r="27" spans="2:18" x14ac:dyDescent="0.45">
      <c r="B27" s="16"/>
      <c r="C27" s="17" t="s">
        <v>29</v>
      </c>
      <c r="D27" s="17" t="s">
        <v>33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72">
        <f t="shared" si="6"/>
        <v>0</v>
      </c>
      <c r="R27" s="7" t="s">
        <v>220</v>
      </c>
    </row>
    <row r="28" spans="2:18" x14ac:dyDescent="0.45">
      <c r="B28" s="16"/>
      <c r="C28" s="17" t="s">
        <v>48</v>
      </c>
      <c r="D28" s="17" t="s">
        <v>33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72">
        <f t="shared" si="6"/>
        <v>0</v>
      </c>
      <c r="R28" s="7" t="s">
        <v>243</v>
      </c>
    </row>
    <row r="29" spans="2:18" x14ac:dyDescent="0.45">
      <c r="B29" s="16"/>
      <c r="C29" s="17" t="s">
        <v>30</v>
      </c>
      <c r="D29" s="17" t="s">
        <v>33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72">
        <f t="shared" si="6"/>
        <v>0</v>
      </c>
      <c r="R29" s="7" t="s">
        <v>221</v>
      </c>
    </row>
    <row r="30" spans="2:18" x14ac:dyDescent="0.45">
      <c r="B30" s="16"/>
      <c r="C30" s="17" t="s">
        <v>31</v>
      </c>
      <c r="D30" s="17" t="s">
        <v>33</v>
      </c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72">
        <f t="shared" si="6"/>
        <v>0</v>
      </c>
      <c r="R30" s="7" t="s">
        <v>222</v>
      </c>
    </row>
    <row r="31" spans="2:18" x14ac:dyDescent="0.45">
      <c r="B31" s="16"/>
      <c r="C31" s="17" t="s">
        <v>232</v>
      </c>
      <c r="D31" s="17" t="s">
        <v>33</v>
      </c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72">
        <f>SUM(E31:P31)</f>
        <v>0</v>
      </c>
      <c r="R31" s="7" t="s">
        <v>242</v>
      </c>
    </row>
    <row r="32" spans="2:18" x14ac:dyDescent="0.45">
      <c r="B32" s="16"/>
      <c r="C32" s="17" t="s">
        <v>238</v>
      </c>
      <c r="D32" s="17" t="s">
        <v>33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72">
        <f t="shared" ref="Q32:Q38" si="7">SUM(E32:P32)</f>
        <v>0</v>
      </c>
      <c r="R32" s="7" t="s">
        <v>245</v>
      </c>
    </row>
    <row r="33" spans="2:18" x14ac:dyDescent="0.45">
      <c r="B33" s="16" t="s">
        <v>235</v>
      </c>
      <c r="C33" s="17" t="s">
        <v>50</v>
      </c>
      <c r="D33" s="17" t="s">
        <v>33</v>
      </c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72">
        <f t="shared" si="7"/>
        <v>0</v>
      </c>
      <c r="R33" s="7" t="s">
        <v>224</v>
      </c>
    </row>
    <row r="34" spans="2:18" x14ac:dyDescent="0.45">
      <c r="B34" s="16"/>
      <c r="C34" s="17" t="s">
        <v>233</v>
      </c>
      <c r="D34" s="17" t="s">
        <v>33</v>
      </c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72">
        <f t="shared" si="7"/>
        <v>0</v>
      </c>
      <c r="R34" s="7" t="s">
        <v>225</v>
      </c>
    </row>
    <row r="35" spans="2:18" x14ac:dyDescent="0.45">
      <c r="B35" s="16"/>
      <c r="C35" s="17" t="s">
        <v>234</v>
      </c>
      <c r="D35" s="17" t="s">
        <v>33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72">
        <f t="shared" si="7"/>
        <v>0</v>
      </c>
      <c r="R35" s="7" t="s">
        <v>226</v>
      </c>
    </row>
    <row r="36" spans="2:18" x14ac:dyDescent="0.45">
      <c r="B36" s="16"/>
      <c r="C36" s="17" t="s">
        <v>240</v>
      </c>
      <c r="D36" s="17" t="s">
        <v>33</v>
      </c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72">
        <f t="shared" si="7"/>
        <v>0</v>
      </c>
      <c r="R36" s="7" t="s">
        <v>244</v>
      </c>
    </row>
    <row r="37" spans="2:18" x14ac:dyDescent="0.45">
      <c r="B37" s="16"/>
      <c r="C37" s="17" t="s">
        <v>237</v>
      </c>
      <c r="D37" s="17" t="s">
        <v>33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72">
        <f t="shared" si="7"/>
        <v>0</v>
      </c>
      <c r="R37" s="7" t="s">
        <v>246</v>
      </c>
    </row>
    <row r="38" spans="2:18" x14ac:dyDescent="0.45">
      <c r="B38" s="16" t="s">
        <v>236</v>
      </c>
      <c r="C38" s="17" t="s">
        <v>229</v>
      </c>
      <c r="D38" s="17" t="s">
        <v>33</v>
      </c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72">
        <f t="shared" si="7"/>
        <v>0</v>
      </c>
      <c r="R38" s="7" t="s">
        <v>227</v>
      </c>
    </row>
    <row r="39" spans="2:18" x14ac:dyDescent="0.45">
      <c r="B39" s="16"/>
      <c r="C39" s="17" t="s">
        <v>241</v>
      </c>
      <c r="D39" s="17" t="s">
        <v>33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72">
        <f>SUM(E39:P39)</f>
        <v>0</v>
      </c>
      <c r="R39" s="7" t="s">
        <v>223</v>
      </c>
    </row>
    <row r="40" spans="2:18" x14ac:dyDescent="0.45">
      <c r="B40" s="16"/>
      <c r="C40" s="17" t="s">
        <v>239</v>
      </c>
      <c r="D40" s="17" t="s">
        <v>33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72">
        <f>SUM(E40:P40)</f>
        <v>0</v>
      </c>
      <c r="R40" s="7" t="s">
        <v>247</v>
      </c>
    </row>
    <row r="41" spans="2:18" ht="14.65" thickBot="1" x14ac:dyDescent="0.5">
      <c r="B41" s="73"/>
      <c r="C41" s="74" t="s">
        <v>32</v>
      </c>
      <c r="D41" s="74" t="s">
        <v>33</v>
      </c>
      <c r="E41" s="75">
        <f>SUM(E25:E40)</f>
        <v>0</v>
      </c>
      <c r="F41" s="75">
        <f t="shared" ref="F41" si="8">SUM(F25:F40)</f>
        <v>0</v>
      </c>
      <c r="G41" s="75">
        <f t="shared" ref="G41" si="9">SUM(G25:G40)</f>
        <v>0</v>
      </c>
      <c r="H41" s="75">
        <f t="shared" ref="H41" si="10">SUM(H25:H40)</f>
        <v>0</v>
      </c>
      <c r="I41" s="75">
        <f t="shared" ref="I41" si="11">SUM(I25:I40)</f>
        <v>0</v>
      </c>
      <c r="J41" s="75">
        <f t="shared" ref="J41" si="12">SUM(J25:J40)</f>
        <v>0</v>
      </c>
      <c r="K41" s="75">
        <f t="shared" ref="K41" si="13">SUM(K25:K40)</f>
        <v>0</v>
      </c>
      <c r="L41" s="75">
        <f t="shared" ref="L41" si="14">SUM(L25:L40)</f>
        <v>0</v>
      </c>
      <c r="M41" s="75">
        <f t="shared" ref="M41" si="15">SUM(M25:M40)</f>
        <v>0</v>
      </c>
      <c r="N41" s="75">
        <f t="shared" ref="N41" si="16">SUM(N25:N40)</f>
        <v>0</v>
      </c>
      <c r="O41" s="75">
        <f t="shared" ref="O41" si="17">SUM(O25:O40)</f>
        <v>0</v>
      </c>
      <c r="P41" s="75">
        <f t="shared" ref="P41" si="18">SUM(P25:P40)</f>
        <v>0</v>
      </c>
      <c r="Q41" s="76">
        <f>SUM(Q25:Q40)</f>
        <v>0</v>
      </c>
      <c r="R41" s="61"/>
    </row>
    <row r="42" spans="2:18" x14ac:dyDescent="0.45">
      <c r="B42" s="4"/>
      <c r="C42" s="4"/>
      <c r="D42" s="4"/>
      <c r="E42" s="58"/>
      <c r="F42" s="58"/>
      <c r="G42" s="58"/>
      <c r="H42" s="65" t="s">
        <v>216</v>
      </c>
      <c r="I42" s="66"/>
      <c r="J42" s="66"/>
      <c r="K42" s="66"/>
      <c r="L42" s="66"/>
      <c r="M42" s="66"/>
      <c r="N42" s="66"/>
      <c r="O42" s="66"/>
      <c r="P42" s="66"/>
      <c r="Q42" s="67">
        <f>Q41/12</f>
        <v>0</v>
      </c>
      <c r="R42" s="57"/>
    </row>
    <row r="43" spans="2:18" x14ac:dyDescent="0.45">
      <c r="H43" s="62" t="s">
        <v>248</v>
      </c>
      <c r="I43" s="63"/>
      <c r="J43" s="63"/>
      <c r="K43" s="63"/>
      <c r="L43" s="63"/>
      <c r="M43" s="63"/>
      <c r="N43" s="63"/>
      <c r="O43" s="63"/>
      <c r="P43" s="63"/>
      <c r="Q43" s="64">
        <f>(Q41-Q38)/12</f>
        <v>0</v>
      </c>
    </row>
  </sheetData>
  <phoneticPr fontId="4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19B3-3A62-4061-9019-AEA01F3D1CA8}">
  <sheetPr>
    <tabColor rgb="FF92D050"/>
  </sheetPr>
  <dimension ref="B1:U34"/>
  <sheetViews>
    <sheetView showGridLines="0" tabSelected="1" view="pageBreakPreview" zoomScale="60" zoomScaleNormal="74" workbookViewId="0">
      <selection activeCell="K41" sqref="K41"/>
    </sheetView>
  </sheetViews>
  <sheetFormatPr defaultRowHeight="14.25" x14ac:dyDescent="0.45"/>
  <cols>
    <col min="9" max="9" width="29.33203125" bestFit="1" customWidth="1"/>
    <col min="10" max="21" width="16.06640625" customWidth="1"/>
  </cols>
  <sheetData>
    <row r="1" spans="2:21" ht="23.25" x14ac:dyDescent="0.45">
      <c r="B1" s="2" t="s">
        <v>24</v>
      </c>
      <c r="I1" s="2" t="s">
        <v>261</v>
      </c>
    </row>
    <row r="2" spans="2:21" ht="14.65" thickBot="1" x14ac:dyDescent="0.5">
      <c r="B2" s="86" t="s">
        <v>259</v>
      </c>
      <c r="C2" s="85"/>
      <c r="D2" s="1" t="s">
        <v>258</v>
      </c>
      <c r="I2" s="1" t="s">
        <v>262</v>
      </c>
    </row>
    <row r="3" spans="2:21" x14ac:dyDescent="0.45">
      <c r="B3" s="6">
        <v>0.27083333333333331</v>
      </c>
      <c r="C3" s="6">
        <v>0.29166666666666669</v>
      </c>
      <c r="D3" t="s">
        <v>71</v>
      </c>
      <c r="I3" s="20" t="s">
        <v>94</v>
      </c>
      <c r="J3" s="20" t="s">
        <v>34</v>
      </c>
      <c r="K3" s="20" t="s">
        <v>35</v>
      </c>
      <c r="L3" s="20" t="s">
        <v>36</v>
      </c>
      <c r="M3" s="20" t="s">
        <v>37</v>
      </c>
      <c r="N3" s="20" t="s">
        <v>38</v>
      </c>
      <c r="O3" s="20" t="s">
        <v>39</v>
      </c>
      <c r="P3" s="21" t="s">
        <v>40</v>
      </c>
      <c r="Q3" s="20" t="s">
        <v>41</v>
      </c>
      <c r="R3" s="21" t="s">
        <v>42</v>
      </c>
      <c r="S3" s="21" t="s">
        <v>43</v>
      </c>
      <c r="T3" s="21" t="s">
        <v>44</v>
      </c>
      <c r="U3" s="21" t="s">
        <v>45</v>
      </c>
    </row>
    <row r="4" spans="2:21" ht="14.65" thickBot="1" x14ac:dyDescent="0.5">
      <c r="B4" s="6">
        <v>0.29166666666666669</v>
      </c>
      <c r="C4" s="6">
        <v>0.3125</v>
      </c>
      <c r="D4" t="s">
        <v>72</v>
      </c>
      <c r="E4" t="s">
        <v>73</v>
      </c>
      <c r="I4" s="13"/>
      <c r="J4" s="13"/>
      <c r="K4" s="13"/>
      <c r="L4" s="13"/>
      <c r="M4" s="13"/>
      <c r="N4" s="13"/>
      <c r="O4" s="13"/>
      <c r="P4" s="11"/>
      <c r="Q4" s="13"/>
      <c r="R4" s="11"/>
      <c r="S4" s="11"/>
      <c r="T4" s="11"/>
      <c r="U4" s="11"/>
    </row>
    <row r="5" spans="2:21" x14ac:dyDescent="0.45">
      <c r="D5" t="s">
        <v>74</v>
      </c>
      <c r="E5" t="s">
        <v>75</v>
      </c>
      <c r="I5" s="22" t="s">
        <v>9</v>
      </c>
      <c r="J5" s="12"/>
      <c r="K5" s="12"/>
      <c r="L5" s="12"/>
      <c r="M5" s="12"/>
      <c r="N5" s="12"/>
      <c r="O5" s="12"/>
      <c r="P5" s="10"/>
      <c r="Q5" s="12"/>
      <c r="R5" s="10"/>
      <c r="S5" s="10"/>
      <c r="T5" s="10"/>
      <c r="U5" s="10"/>
    </row>
    <row r="6" spans="2:21" x14ac:dyDescent="0.45">
      <c r="C6" s="6">
        <v>0.33333333333333331</v>
      </c>
      <c r="D6" t="s">
        <v>76</v>
      </c>
      <c r="I6" s="15" t="s">
        <v>95</v>
      </c>
      <c r="J6" s="14"/>
      <c r="K6" s="14"/>
      <c r="L6" s="14"/>
      <c r="M6" s="14"/>
      <c r="N6" s="14"/>
      <c r="O6" s="14"/>
      <c r="P6" s="18"/>
      <c r="Q6" s="14"/>
      <c r="R6" s="18"/>
      <c r="S6" s="18"/>
      <c r="T6" s="18"/>
      <c r="U6" s="18"/>
    </row>
    <row r="7" spans="2:21" x14ac:dyDescent="0.45">
      <c r="D7" t="s">
        <v>77</v>
      </c>
      <c r="I7" s="14"/>
      <c r="J7" s="14"/>
      <c r="K7" s="14"/>
      <c r="L7" s="14"/>
      <c r="M7" s="14"/>
      <c r="N7" s="14"/>
      <c r="O7" s="14"/>
      <c r="P7" s="18"/>
      <c r="Q7" s="14"/>
      <c r="R7" s="18"/>
      <c r="S7" s="18"/>
      <c r="T7" s="18"/>
      <c r="U7" s="18"/>
    </row>
    <row r="8" spans="2:21" x14ac:dyDescent="0.45">
      <c r="C8" s="6">
        <v>0.39583333333333331</v>
      </c>
      <c r="D8" t="s">
        <v>78</v>
      </c>
      <c r="I8" s="14"/>
      <c r="J8" s="14"/>
      <c r="K8" s="14"/>
      <c r="L8" s="14"/>
      <c r="M8" s="14"/>
      <c r="N8" s="14"/>
      <c r="O8" s="14"/>
      <c r="P8" s="18"/>
      <c r="Q8" s="14"/>
      <c r="R8" s="18"/>
      <c r="S8" s="18"/>
      <c r="T8" s="18"/>
      <c r="U8" s="18"/>
    </row>
    <row r="9" spans="2:21" x14ac:dyDescent="0.45">
      <c r="D9" t="s">
        <v>79</v>
      </c>
      <c r="I9" s="14"/>
      <c r="J9" s="14"/>
      <c r="K9" s="14"/>
      <c r="L9" s="14"/>
      <c r="M9" s="14"/>
      <c r="N9" s="14"/>
      <c r="O9" s="14"/>
      <c r="P9" s="18"/>
      <c r="Q9" s="14"/>
      <c r="R9" s="18"/>
      <c r="S9" s="18"/>
      <c r="T9" s="18"/>
      <c r="U9" s="18"/>
    </row>
    <row r="10" spans="2:21" ht="14.65" thickBot="1" x14ac:dyDescent="0.5">
      <c r="B10" s="6">
        <v>0.41666666666666669</v>
      </c>
      <c r="C10" s="6">
        <v>0.4375</v>
      </c>
      <c r="D10" t="s">
        <v>80</v>
      </c>
      <c r="I10" s="13"/>
      <c r="J10" s="13"/>
      <c r="K10" s="13"/>
      <c r="L10" s="13"/>
      <c r="M10" s="13"/>
      <c r="N10" s="13"/>
      <c r="O10" s="13"/>
      <c r="P10" s="11"/>
      <c r="Q10" s="13"/>
      <c r="R10" s="11"/>
      <c r="S10" s="11"/>
      <c r="T10" s="11"/>
      <c r="U10" s="11"/>
    </row>
    <row r="11" spans="2:21" x14ac:dyDescent="0.45">
      <c r="B11" s="6">
        <v>0.43819444444444444</v>
      </c>
      <c r="C11" s="6">
        <v>0.47916666666666669</v>
      </c>
      <c r="D11" t="s">
        <v>81</v>
      </c>
      <c r="I11" s="22" t="s">
        <v>98</v>
      </c>
      <c r="J11" s="12"/>
      <c r="K11" s="12"/>
      <c r="L11" s="12"/>
      <c r="M11" s="12"/>
      <c r="N11" s="12"/>
      <c r="O11" s="12"/>
      <c r="P11" s="10"/>
      <c r="Q11" s="12"/>
      <c r="R11" s="10"/>
      <c r="S11" s="10"/>
      <c r="T11" s="10"/>
      <c r="U11" s="10"/>
    </row>
    <row r="12" spans="2:21" x14ac:dyDescent="0.45">
      <c r="C12" s="6">
        <v>8.3333333333333329E-2</v>
      </c>
      <c r="D12" t="s">
        <v>97</v>
      </c>
      <c r="I12" s="15" t="s">
        <v>99</v>
      </c>
      <c r="J12" s="14"/>
      <c r="K12" s="14"/>
      <c r="L12" s="14"/>
      <c r="M12" s="14"/>
      <c r="N12" s="14"/>
      <c r="O12" s="14"/>
      <c r="P12" s="18"/>
      <c r="Q12" s="14"/>
      <c r="R12" s="18"/>
      <c r="S12" s="18"/>
      <c r="T12" s="18"/>
      <c r="U12" s="18"/>
    </row>
    <row r="13" spans="2:21" x14ac:dyDescent="0.45">
      <c r="D13" t="s">
        <v>59</v>
      </c>
      <c r="I13" s="15" t="s">
        <v>101</v>
      </c>
      <c r="J13" s="14"/>
      <c r="K13" s="14"/>
      <c r="L13" s="14"/>
      <c r="M13" s="14"/>
      <c r="N13" s="14"/>
      <c r="O13" s="14"/>
      <c r="P13" s="18"/>
      <c r="Q13" s="14"/>
      <c r="R13" s="18"/>
      <c r="S13" s="18"/>
      <c r="T13" s="18"/>
      <c r="U13" s="18"/>
    </row>
    <row r="14" spans="2:21" x14ac:dyDescent="0.45">
      <c r="C14" s="6">
        <v>0.16666666666666666</v>
      </c>
      <c r="D14" t="s">
        <v>79</v>
      </c>
      <c r="I14" s="15" t="s">
        <v>100</v>
      </c>
      <c r="J14" s="14"/>
      <c r="K14" s="14"/>
      <c r="L14" s="14"/>
      <c r="M14" s="14"/>
      <c r="N14" s="14"/>
      <c r="O14" s="14"/>
      <c r="P14" s="18"/>
      <c r="Q14" s="14"/>
      <c r="R14" s="18"/>
      <c r="S14" s="18"/>
      <c r="T14" s="18"/>
      <c r="U14" s="18"/>
    </row>
    <row r="15" spans="2:21" x14ac:dyDescent="0.45">
      <c r="C15" s="6"/>
      <c r="D15" t="s">
        <v>62</v>
      </c>
      <c r="I15" s="15" t="s">
        <v>102</v>
      </c>
      <c r="J15" s="14"/>
      <c r="K15" s="14"/>
      <c r="L15" s="14"/>
      <c r="M15" s="14"/>
      <c r="N15" s="14"/>
      <c r="O15" s="14"/>
      <c r="P15" s="18"/>
      <c r="Q15" s="14"/>
      <c r="R15" s="18"/>
      <c r="S15" s="18"/>
      <c r="T15" s="18"/>
      <c r="U15" s="18"/>
    </row>
    <row r="16" spans="2:21" x14ac:dyDescent="0.45">
      <c r="C16" s="6">
        <v>0.29166666666666669</v>
      </c>
      <c r="D16" t="s">
        <v>56</v>
      </c>
      <c r="I16" s="14"/>
      <c r="J16" s="14"/>
      <c r="K16" s="14"/>
      <c r="L16" s="14"/>
      <c r="M16" s="14"/>
      <c r="N16" s="14"/>
      <c r="O16" s="14"/>
      <c r="P16" s="18"/>
      <c r="Q16" s="14"/>
      <c r="R16" s="18"/>
      <c r="S16" s="18"/>
      <c r="T16" s="18"/>
      <c r="U16" s="18"/>
    </row>
    <row r="17" spans="3:21" ht="14.65" thickBot="1" x14ac:dyDescent="0.5">
      <c r="C17" s="6">
        <v>0.35416666666666669</v>
      </c>
      <c r="D17" t="s">
        <v>260</v>
      </c>
      <c r="I17" s="13"/>
      <c r="J17" s="13"/>
      <c r="K17" s="13"/>
      <c r="L17" s="13"/>
      <c r="M17" s="13"/>
      <c r="N17" s="13"/>
      <c r="O17" s="13"/>
      <c r="P17" s="11"/>
      <c r="Q17" s="13"/>
      <c r="R17" s="11"/>
      <c r="S17" s="11"/>
      <c r="T17" s="11"/>
      <c r="U17" s="11"/>
    </row>
    <row r="18" spans="3:21" x14ac:dyDescent="0.45">
      <c r="I18" s="22" t="s">
        <v>11</v>
      </c>
      <c r="J18" s="12"/>
      <c r="K18" s="12"/>
      <c r="L18" s="12"/>
      <c r="M18" s="12"/>
      <c r="N18" s="12"/>
      <c r="O18" s="12"/>
      <c r="P18" s="10"/>
      <c r="Q18" s="12"/>
      <c r="R18" s="10"/>
      <c r="S18" s="10"/>
      <c r="T18" s="10"/>
      <c r="U18" s="10"/>
    </row>
    <row r="19" spans="3:21" x14ac:dyDescent="0.45">
      <c r="D19" t="s">
        <v>82</v>
      </c>
      <c r="I19" s="15" t="s">
        <v>96</v>
      </c>
      <c r="J19" s="14"/>
      <c r="K19" s="14"/>
      <c r="L19" s="14"/>
      <c r="M19" s="14"/>
      <c r="N19" s="14"/>
      <c r="O19" s="14"/>
      <c r="P19" s="18"/>
      <c r="Q19" s="14"/>
      <c r="R19" s="18"/>
      <c r="S19" s="18"/>
      <c r="T19" s="18"/>
      <c r="U19" s="18"/>
    </row>
    <row r="20" spans="3:21" x14ac:dyDescent="0.45">
      <c r="D20" t="s">
        <v>83</v>
      </c>
      <c r="I20" s="14"/>
      <c r="J20" s="14"/>
      <c r="K20" s="14"/>
      <c r="L20" s="14"/>
      <c r="M20" s="14"/>
      <c r="N20" s="14"/>
      <c r="O20" s="14"/>
      <c r="P20" s="18"/>
      <c r="Q20" s="14"/>
      <c r="R20" s="18"/>
      <c r="S20" s="18"/>
      <c r="T20" s="18"/>
      <c r="U20" s="18"/>
    </row>
    <row r="21" spans="3:21" x14ac:dyDescent="0.45">
      <c r="D21" s="5" t="b">
        <v>0</v>
      </c>
      <c r="E21" t="s">
        <v>84</v>
      </c>
      <c r="I21" s="14"/>
      <c r="J21" s="14"/>
      <c r="K21" s="14"/>
      <c r="L21" s="14"/>
      <c r="M21" s="14"/>
      <c r="N21" s="14"/>
      <c r="O21" s="14"/>
      <c r="P21" s="18"/>
      <c r="Q21" s="14"/>
      <c r="R21" s="18"/>
      <c r="S21" s="18"/>
      <c r="T21" s="18"/>
      <c r="U21" s="18"/>
    </row>
    <row r="22" spans="3:21" x14ac:dyDescent="0.45">
      <c r="D22" s="5" t="b">
        <v>0</v>
      </c>
      <c r="E22" t="s">
        <v>85</v>
      </c>
      <c r="I22" s="14"/>
      <c r="J22" s="14"/>
      <c r="K22" s="14"/>
      <c r="L22" s="14"/>
      <c r="M22" s="14"/>
      <c r="N22" s="14"/>
      <c r="O22" s="14"/>
      <c r="P22" s="18"/>
      <c r="Q22" s="14"/>
      <c r="R22" s="18"/>
      <c r="S22" s="18"/>
      <c r="T22" s="18"/>
      <c r="U22" s="18"/>
    </row>
    <row r="23" spans="3:21" x14ac:dyDescent="0.45">
      <c r="D23" s="5" t="b">
        <v>0</v>
      </c>
      <c r="E23" t="s">
        <v>86</v>
      </c>
      <c r="I23" s="14"/>
      <c r="J23" s="14"/>
      <c r="K23" s="14"/>
      <c r="L23" s="14"/>
      <c r="M23" s="14"/>
      <c r="N23" s="14"/>
      <c r="O23" s="14"/>
      <c r="P23" s="18"/>
      <c r="Q23" s="14"/>
      <c r="R23" s="18"/>
      <c r="S23" s="18"/>
      <c r="T23" s="18"/>
      <c r="U23" s="18"/>
    </row>
    <row r="24" spans="3:21" ht="14.65" thickBot="1" x14ac:dyDescent="0.5">
      <c r="I24" s="13"/>
      <c r="J24" s="13"/>
      <c r="K24" s="13"/>
      <c r="L24" s="13"/>
      <c r="M24" s="13"/>
      <c r="N24" s="13"/>
      <c r="O24" s="13"/>
      <c r="P24" s="11"/>
      <c r="Q24" s="13"/>
      <c r="R24" s="11"/>
      <c r="S24" s="11"/>
      <c r="T24" s="11"/>
      <c r="U24" s="11"/>
    </row>
    <row r="25" spans="3:21" x14ac:dyDescent="0.45">
      <c r="I25" s="19" t="s">
        <v>12</v>
      </c>
      <c r="J25" s="14"/>
      <c r="K25" s="14"/>
      <c r="L25" s="14"/>
      <c r="M25" s="14"/>
      <c r="N25" s="14"/>
      <c r="O25" s="14"/>
      <c r="P25" s="18"/>
      <c r="Q25" s="14"/>
      <c r="R25" s="18"/>
      <c r="S25" s="18"/>
      <c r="T25" s="18"/>
      <c r="U25" s="18"/>
    </row>
    <row r="26" spans="3:21" x14ac:dyDescent="0.45">
      <c r="I26" s="15" t="s">
        <v>93</v>
      </c>
      <c r="J26" s="14"/>
      <c r="K26" s="14"/>
      <c r="L26" s="14"/>
      <c r="M26" s="14"/>
      <c r="N26" s="14"/>
      <c r="O26" s="14"/>
      <c r="P26" s="18"/>
      <c r="Q26" s="14"/>
      <c r="R26" s="18"/>
      <c r="S26" s="18"/>
      <c r="T26" s="18"/>
      <c r="U26" s="18"/>
    </row>
    <row r="27" spans="3:21" x14ac:dyDescent="0.45">
      <c r="I27" s="15" t="s">
        <v>104</v>
      </c>
      <c r="J27" s="14"/>
      <c r="K27" s="14"/>
      <c r="L27" s="14"/>
      <c r="M27" s="14"/>
      <c r="N27" s="14"/>
      <c r="O27" s="14"/>
      <c r="P27" s="18"/>
      <c r="Q27" s="14"/>
      <c r="R27" s="18"/>
      <c r="S27" s="18"/>
      <c r="T27" s="18"/>
      <c r="U27" s="18"/>
    </row>
    <row r="28" spans="3:21" x14ac:dyDescent="0.45">
      <c r="I28" s="15" t="s">
        <v>26</v>
      </c>
      <c r="J28" s="14"/>
      <c r="K28" s="14"/>
      <c r="L28" s="14"/>
      <c r="M28" s="14"/>
      <c r="N28" s="14"/>
      <c r="O28" s="14"/>
      <c r="P28" s="18"/>
      <c r="Q28" s="14"/>
      <c r="R28" s="18"/>
      <c r="S28" s="18"/>
      <c r="T28" s="18"/>
      <c r="U28" s="18"/>
    </row>
    <row r="29" spans="3:21" x14ac:dyDescent="0.45">
      <c r="I29" s="15" t="s">
        <v>19</v>
      </c>
      <c r="J29" s="14"/>
      <c r="K29" s="14"/>
      <c r="L29" s="14"/>
      <c r="M29" s="14"/>
      <c r="N29" s="14"/>
      <c r="O29" s="14"/>
      <c r="P29" s="18"/>
      <c r="Q29" s="14"/>
      <c r="R29" s="18"/>
      <c r="S29" s="18"/>
      <c r="T29" s="18"/>
      <c r="U29" s="18"/>
    </row>
    <row r="30" spans="3:21" x14ac:dyDescent="0.45">
      <c r="I30" s="15"/>
      <c r="J30" s="14"/>
      <c r="K30" s="14"/>
      <c r="L30" s="14"/>
      <c r="M30" s="14"/>
      <c r="N30" s="14"/>
      <c r="O30" s="14"/>
      <c r="P30" s="18"/>
      <c r="Q30" s="14"/>
      <c r="R30" s="18"/>
      <c r="S30" s="18"/>
      <c r="T30" s="18"/>
      <c r="U30" s="18"/>
    </row>
    <row r="31" spans="3:21" x14ac:dyDescent="0.45">
      <c r="I31" s="15" t="s">
        <v>103</v>
      </c>
      <c r="J31" s="14"/>
      <c r="K31" s="14"/>
      <c r="L31" s="14"/>
      <c r="M31" s="14"/>
      <c r="N31" s="14"/>
      <c r="O31" s="14"/>
      <c r="P31" s="18"/>
      <c r="Q31" s="14"/>
      <c r="R31" s="18"/>
      <c r="S31" s="18"/>
      <c r="T31" s="18"/>
      <c r="U31" s="18"/>
    </row>
    <row r="32" spans="3:21" x14ac:dyDescent="0.45">
      <c r="I32" s="14"/>
      <c r="J32" s="14"/>
      <c r="K32" s="14"/>
      <c r="L32" s="14"/>
      <c r="M32" s="14"/>
      <c r="N32" s="14"/>
      <c r="O32" s="14"/>
      <c r="P32" s="18"/>
      <c r="Q32" s="14"/>
      <c r="R32" s="18"/>
      <c r="S32" s="18"/>
      <c r="T32" s="18"/>
      <c r="U32" s="18"/>
    </row>
    <row r="33" spans="9:21" x14ac:dyDescent="0.45">
      <c r="I33" s="15" t="s">
        <v>27</v>
      </c>
      <c r="J33" s="14"/>
      <c r="K33" s="14"/>
      <c r="L33" s="14"/>
      <c r="M33" s="14"/>
      <c r="N33" s="14"/>
      <c r="O33" s="14"/>
      <c r="P33" s="18"/>
      <c r="Q33" s="14"/>
      <c r="R33" s="18"/>
      <c r="S33" s="18"/>
      <c r="T33" s="18"/>
      <c r="U33" s="18"/>
    </row>
    <row r="34" spans="9:21" ht="14.65" thickBot="1" x14ac:dyDescent="0.5">
      <c r="I34" s="13"/>
      <c r="J34" s="13"/>
      <c r="K34" s="13"/>
      <c r="L34" s="13"/>
      <c r="M34" s="13"/>
      <c r="N34" s="13"/>
      <c r="O34" s="13"/>
      <c r="P34" s="11"/>
      <c r="Q34" s="13"/>
      <c r="R34" s="11"/>
      <c r="S34" s="11"/>
      <c r="T34" s="11"/>
      <c r="U34" s="11"/>
    </row>
  </sheetData>
  <phoneticPr fontId="4" type="noConversion"/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0DCD3-7312-4744-BC38-179AD8233434}">
  <sheetPr>
    <tabColor theme="8" tint="0.39997558519241921"/>
  </sheetPr>
  <dimension ref="B1:I21"/>
  <sheetViews>
    <sheetView showGridLines="0" zoomScale="118" workbookViewId="0">
      <selection activeCell="M6" sqref="M6"/>
    </sheetView>
  </sheetViews>
  <sheetFormatPr defaultRowHeight="14.25" x14ac:dyDescent="0.45"/>
  <cols>
    <col min="2" max="2" width="14.59765625" bestFit="1" customWidth="1"/>
    <col min="3" max="3" width="6.9296875" bestFit="1" customWidth="1"/>
    <col min="4" max="4" width="7.265625" bestFit="1" customWidth="1"/>
    <col min="5" max="5" width="10" bestFit="1" customWidth="1"/>
    <col min="6" max="6" width="7.9296875" bestFit="1" customWidth="1"/>
    <col min="7" max="7" width="5.59765625" bestFit="1" customWidth="1"/>
    <col min="8" max="8" width="7.796875" bestFit="1" customWidth="1"/>
    <col min="9" max="9" width="6.59765625" bestFit="1" customWidth="1"/>
  </cols>
  <sheetData>
    <row r="1" spans="2:9" ht="23.25" x14ac:dyDescent="0.45">
      <c r="B1" s="2" t="s">
        <v>20</v>
      </c>
    </row>
    <row r="3" spans="2:9" x14ac:dyDescent="0.45">
      <c r="B3" s="1" t="s">
        <v>92</v>
      </c>
      <c r="C3" s="1" t="s">
        <v>22</v>
      </c>
      <c r="D3" s="1" t="s">
        <v>23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</row>
    <row r="4" spans="2:9" x14ac:dyDescent="0.45">
      <c r="B4" t="s">
        <v>69</v>
      </c>
      <c r="C4" s="5" t="b">
        <v>1</v>
      </c>
      <c r="D4" s="5" t="b">
        <v>0</v>
      </c>
      <c r="E4" s="5" t="b">
        <v>0</v>
      </c>
      <c r="F4" s="5" t="b">
        <v>1</v>
      </c>
      <c r="G4" s="5" t="b">
        <v>0</v>
      </c>
      <c r="H4" s="5" t="b">
        <v>1</v>
      </c>
      <c r="I4" s="5" t="b">
        <v>0</v>
      </c>
    </row>
    <row r="5" spans="2:9" x14ac:dyDescent="0.45">
      <c r="B5" t="s">
        <v>68</v>
      </c>
      <c r="C5" s="5" t="b">
        <v>0</v>
      </c>
      <c r="D5" s="5" t="b">
        <v>0</v>
      </c>
      <c r="E5" s="5" t="b">
        <v>1</v>
      </c>
      <c r="F5" s="5" t="b">
        <v>0</v>
      </c>
      <c r="G5" s="5" t="b">
        <v>0</v>
      </c>
      <c r="H5" s="5" t="b">
        <v>1</v>
      </c>
      <c r="I5" s="5" t="b">
        <v>0</v>
      </c>
    </row>
    <row r="6" spans="2:9" x14ac:dyDescent="0.45">
      <c r="B6" t="s">
        <v>66</v>
      </c>
      <c r="C6" s="5" t="b">
        <v>1</v>
      </c>
      <c r="D6" s="5" t="b">
        <v>1</v>
      </c>
      <c r="E6" s="5" t="b">
        <v>1</v>
      </c>
      <c r="F6" s="5" t="b">
        <v>1</v>
      </c>
      <c r="G6" s="5" t="b">
        <v>1</v>
      </c>
      <c r="H6" s="5" t="b">
        <v>1</v>
      </c>
      <c r="I6" s="5" t="b">
        <v>0</v>
      </c>
    </row>
    <row r="7" spans="2:9" x14ac:dyDescent="0.45">
      <c r="B7" t="s">
        <v>214</v>
      </c>
      <c r="C7" s="5" t="b">
        <v>1</v>
      </c>
      <c r="D7" s="5" t="b">
        <v>1</v>
      </c>
      <c r="E7" s="5" t="b">
        <v>1</v>
      </c>
      <c r="F7" s="5" t="b">
        <v>1</v>
      </c>
      <c r="G7" s="5" t="b">
        <v>1</v>
      </c>
      <c r="H7" s="5" t="b">
        <v>1</v>
      </c>
      <c r="I7" s="5" t="b">
        <v>0</v>
      </c>
    </row>
    <row r="8" spans="2:9" x14ac:dyDescent="0.45">
      <c r="B8" t="s">
        <v>212</v>
      </c>
      <c r="C8" s="5" t="b">
        <v>0</v>
      </c>
      <c r="D8" s="5" t="b">
        <v>0</v>
      </c>
      <c r="E8" s="5" t="b">
        <v>0</v>
      </c>
      <c r="F8" s="5" t="b">
        <v>0</v>
      </c>
      <c r="G8" s="5" t="b">
        <v>0</v>
      </c>
      <c r="H8" s="5" t="b">
        <v>1</v>
      </c>
      <c r="I8" s="5" t="b">
        <v>0</v>
      </c>
    </row>
    <row r="9" spans="2:9" x14ac:dyDescent="0.45">
      <c r="B9" t="s">
        <v>213</v>
      </c>
      <c r="C9" s="5" t="b">
        <v>0</v>
      </c>
      <c r="D9" s="5" t="b">
        <v>0</v>
      </c>
      <c r="E9" s="5" t="b">
        <v>0</v>
      </c>
      <c r="F9" s="5" t="b">
        <v>0</v>
      </c>
      <c r="G9" s="5" t="b">
        <v>0</v>
      </c>
      <c r="H9" s="5" t="b">
        <v>1</v>
      </c>
      <c r="I9" s="5" t="b">
        <v>0</v>
      </c>
    </row>
    <row r="11" spans="2:9" x14ac:dyDescent="0.45">
      <c r="B11" t="s">
        <v>67</v>
      </c>
      <c r="C11" s="5" t="b">
        <v>1</v>
      </c>
      <c r="D11" s="5" t="b">
        <v>1</v>
      </c>
      <c r="E11" s="5" t="b">
        <v>1</v>
      </c>
      <c r="F11" s="5" t="b">
        <v>1</v>
      </c>
      <c r="G11" s="5" t="b">
        <v>1</v>
      </c>
      <c r="H11" s="5" t="b">
        <v>1</v>
      </c>
      <c r="I11" s="5" t="b">
        <v>0</v>
      </c>
    </row>
    <row r="12" spans="2:9" x14ac:dyDescent="0.45">
      <c r="B12" t="s">
        <v>210</v>
      </c>
      <c r="C12" s="5" t="b">
        <v>0</v>
      </c>
      <c r="D12" s="5" t="b">
        <v>0</v>
      </c>
      <c r="E12" s="5" t="b">
        <v>0</v>
      </c>
      <c r="F12" s="5" t="b">
        <v>0</v>
      </c>
      <c r="G12" s="5" t="b">
        <v>0</v>
      </c>
      <c r="H12" s="5" t="b">
        <v>1</v>
      </c>
      <c r="I12" s="5" t="b">
        <v>0</v>
      </c>
    </row>
    <row r="13" spans="2:9" x14ac:dyDescent="0.45">
      <c r="B13" t="s">
        <v>211</v>
      </c>
      <c r="C13" s="5" t="b">
        <v>0</v>
      </c>
      <c r="D13" s="5" t="b">
        <v>0</v>
      </c>
      <c r="E13" s="5" t="b">
        <v>0</v>
      </c>
      <c r="F13" s="5" t="b">
        <v>0</v>
      </c>
      <c r="G13" s="5" t="b">
        <v>0</v>
      </c>
      <c r="H13" s="5" t="b">
        <v>1</v>
      </c>
      <c r="I13" s="5" t="b">
        <v>0</v>
      </c>
    </row>
    <row r="15" spans="2:9" x14ac:dyDescent="0.45">
      <c r="B15" t="s">
        <v>65</v>
      </c>
      <c r="C15" s="5" t="b">
        <v>1</v>
      </c>
      <c r="D15" s="5" t="b">
        <v>0</v>
      </c>
      <c r="E15" s="5" t="b">
        <v>0</v>
      </c>
      <c r="F15" s="5" t="b">
        <v>1</v>
      </c>
      <c r="G15" s="5" t="b">
        <v>0</v>
      </c>
      <c r="H15" s="5" t="b">
        <v>1</v>
      </c>
      <c r="I15" s="5" t="b">
        <v>0</v>
      </c>
    </row>
    <row r="16" spans="2:9" x14ac:dyDescent="0.45">
      <c r="B16" t="s">
        <v>64</v>
      </c>
      <c r="C16" s="5" t="b">
        <v>0</v>
      </c>
      <c r="D16" s="5" t="b">
        <v>0</v>
      </c>
      <c r="E16" s="5" t="b">
        <v>0</v>
      </c>
      <c r="F16" s="5" t="b">
        <v>0</v>
      </c>
      <c r="G16" s="5" t="b">
        <v>0</v>
      </c>
      <c r="H16" s="5" t="b">
        <v>1</v>
      </c>
      <c r="I16" s="5" t="b">
        <v>1</v>
      </c>
    </row>
    <row r="17" spans="2:9" x14ac:dyDescent="0.45">
      <c r="B17" t="s">
        <v>63</v>
      </c>
      <c r="C17" s="5" t="b">
        <v>0</v>
      </c>
      <c r="D17" s="5" t="b">
        <v>0</v>
      </c>
      <c r="E17" s="5" t="b">
        <v>0</v>
      </c>
      <c r="F17" s="5" t="b">
        <v>0</v>
      </c>
      <c r="G17" s="5" t="b">
        <v>0</v>
      </c>
      <c r="H17" s="5" t="b">
        <v>0</v>
      </c>
      <c r="I17" s="5" t="b">
        <v>1</v>
      </c>
    </row>
    <row r="20" spans="2:9" x14ac:dyDescent="0.45">
      <c r="B20" s="7" t="s">
        <v>215</v>
      </c>
    </row>
    <row r="21" spans="2:9" x14ac:dyDescent="0.45">
      <c r="B21" s="7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FB26-7E54-4A4A-A383-B4261B32DFEB}">
  <sheetPr>
    <tabColor rgb="FF0070C0"/>
  </sheetPr>
  <dimension ref="B1:AF103"/>
  <sheetViews>
    <sheetView showGridLines="0" zoomScale="76" workbookViewId="0">
      <selection activeCell="B1" sqref="B1:J38"/>
    </sheetView>
  </sheetViews>
  <sheetFormatPr defaultRowHeight="14.25" x14ac:dyDescent="0.45"/>
  <cols>
    <col min="2" max="2" width="15.86328125" style="34" customWidth="1"/>
    <col min="3" max="3" width="31.1328125" style="17" bestFit="1" customWidth="1"/>
    <col min="4" max="4" width="9.06640625" style="34"/>
    <col min="5" max="5" width="21.265625" style="17" customWidth="1"/>
    <col min="6" max="6" width="9.06640625" style="34"/>
    <col min="7" max="7" width="20.59765625" style="17" customWidth="1"/>
    <col min="8" max="8" width="9.06640625" style="35"/>
    <col min="9" max="9" width="20.19921875" style="17" customWidth="1"/>
    <col min="10" max="10" width="9.06640625" style="35"/>
    <col min="11" max="11" width="20.33203125" style="17" customWidth="1"/>
    <col min="12" max="12" width="9.06640625" style="35"/>
    <col min="13" max="13" width="18.33203125" style="17" customWidth="1"/>
    <col min="14" max="14" width="9.06640625" style="35"/>
    <col min="15" max="15" width="16.73046875" style="17" customWidth="1"/>
    <col min="16" max="16" width="9.06640625" style="35"/>
    <col min="19" max="19" width="21.9296875" style="25" customWidth="1"/>
    <col min="20" max="20" width="7.3984375" style="25" bestFit="1" customWidth="1"/>
    <col min="21" max="21" width="6.53125" style="25" customWidth="1"/>
    <col min="23" max="23" width="9.06640625" style="54"/>
    <col min="25" max="25" width="38.53125" bestFit="1" customWidth="1"/>
    <col min="26" max="26" width="4.86328125" bestFit="1" customWidth="1"/>
    <col min="27" max="27" width="54.73046875" bestFit="1" customWidth="1"/>
    <col min="28" max="28" width="4.86328125" bestFit="1" customWidth="1"/>
    <col min="29" max="29" width="23.19921875" bestFit="1" customWidth="1"/>
    <col min="30" max="30" width="4.86328125" bestFit="1" customWidth="1"/>
    <col min="31" max="31" width="36.796875" bestFit="1" customWidth="1"/>
    <col min="32" max="32" width="4.86328125" bestFit="1" customWidth="1"/>
  </cols>
  <sheetData>
    <row r="1" spans="2:32" ht="24.4" x14ac:dyDescent="0.45">
      <c r="B1" s="36" t="s">
        <v>21</v>
      </c>
      <c r="S1" s="2" t="s">
        <v>204</v>
      </c>
      <c r="Y1" s="2" t="s">
        <v>159</v>
      </c>
      <c r="Z1" s="2"/>
    </row>
    <row r="2" spans="2:32" ht="14.65" thickBot="1" x14ac:dyDescent="0.5">
      <c r="B2" s="84" t="s">
        <v>257</v>
      </c>
      <c r="S2" s="25" t="s">
        <v>205</v>
      </c>
      <c r="Y2" t="s">
        <v>160</v>
      </c>
    </row>
    <row r="3" spans="2:32" x14ac:dyDescent="0.45">
      <c r="B3" s="37" t="s">
        <v>107</v>
      </c>
      <c r="C3" s="44" t="s">
        <v>22</v>
      </c>
      <c r="D3" s="45" t="s">
        <v>105</v>
      </c>
      <c r="E3" s="44" t="s">
        <v>23</v>
      </c>
      <c r="F3" s="45" t="s">
        <v>105</v>
      </c>
      <c r="G3" s="44" t="s">
        <v>87</v>
      </c>
      <c r="H3" s="45" t="s">
        <v>105</v>
      </c>
      <c r="I3" s="44" t="s">
        <v>88</v>
      </c>
      <c r="J3" s="45" t="s">
        <v>105</v>
      </c>
      <c r="K3" s="44" t="s">
        <v>89</v>
      </c>
      <c r="L3" s="45" t="s">
        <v>105</v>
      </c>
      <c r="M3" s="44" t="s">
        <v>90</v>
      </c>
      <c r="N3" s="45" t="s">
        <v>105</v>
      </c>
      <c r="O3" s="44" t="s">
        <v>91</v>
      </c>
      <c r="P3" s="45" t="s">
        <v>105</v>
      </c>
      <c r="S3" s="28" t="s">
        <v>108</v>
      </c>
      <c r="T3" s="23" t="s">
        <v>116</v>
      </c>
      <c r="U3" s="27" t="s">
        <v>118</v>
      </c>
      <c r="V3" s="27" t="s">
        <v>117</v>
      </c>
      <c r="W3" s="55" t="s">
        <v>109</v>
      </c>
      <c r="Y3" s="30" t="s">
        <v>74</v>
      </c>
      <c r="Z3" s="30" t="s">
        <v>105</v>
      </c>
      <c r="AA3" s="30" t="s">
        <v>97</v>
      </c>
      <c r="AB3" s="30" t="s">
        <v>105</v>
      </c>
      <c r="AC3" s="30" t="s">
        <v>79</v>
      </c>
      <c r="AD3" s="30" t="s">
        <v>105</v>
      </c>
      <c r="AE3" s="30" t="s">
        <v>62</v>
      </c>
      <c r="AF3" s="30" t="s">
        <v>105</v>
      </c>
    </row>
    <row r="4" spans="2:32" x14ac:dyDescent="0.45">
      <c r="B4" s="38" t="s">
        <v>74</v>
      </c>
      <c r="C4" s="16" t="s">
        <v>175</v>
      </c>
      <c r="D4" s="46">
        <f>IFERROR(VLOOKUP(C4,$Y:$Z,2,FALSE),0)</f>
        <v>12</v>
      </c>
      <c r="E4" s="16"/>
      <c r="F4" s="46">
        <f>IFERROR(VLOOKUP(E4,$Y:$Z,2,FALSE),0)</f>
        <v>0</v>
      </c>
      <c r="G4" s="16"/>
      <c r="H4" s="46">
        <f>IFERROR(VLOOKUP(G4,$Y:$Z,2,FALSE),0)</f>
        <v>0</v>
      </c>
      <c r="I4" s="16"/>
      <c r="J4" s="46">
        <f>IFERROR(VLOOKUP(I4,$Y:$Z,2,FALSE),0)</f>
        <v>0</v>
      </c>
      <c r="K4" s="16" t="s">
        <v>140</v>
      </c>
      <c r="L4" s="46">
        <f>IFERROR(VLOOKUP(K4,$Y:$Z,2,FALSE),0)</f>
        <v>80</v>
      </c>
      <c r="M4" s="16" t="s">
        <v>154</v>
      </c>
      <c r="N4" s="46">
        <f>IFERROR(VLOOKUP(M4,$Y:$Z,2,FALSE),0)</f>
        <v>95</v>
      </c>
      <c r="O4" s="16" t="s">
        <v>161</v>
      </c>
      <c r="P4" s="46">
        <f>IFERROR(VLOOKUP(O4,$Y:$Z,2,FALSE),0)</f>
        <v>60</v>
      </c>
      <c r="S4" s="29" t="s">
        <v>110</v>
      </c>
      <c r="T4" s="26">
        <v>5</v>
      </c>
      <c r="U4" s="26" t="s">
        <v>119</v>
      </c>
      <c r="V4" s="26">
        <v>52</v>
      </c>
      <c r="W4" s="56">
        <f>T4*V4</f>
        <v>260</v>
      </c>
      <c r="Y4" s="31" t="s">
        <v>120</v>
      </c>
      <c r="Z4" s="31">
        <v>50</v>
      </c>
      <c r="AA4" s="31" t="s">
        <v>123</v>
      </c>
      <c r="AB4" s="31">
        <f>50+25+25</f>
        <v>100</v>
      </c>
      <c r="AC4" s="31" t="s">
        <v>125</v>
      </c>
      <c r="AD4" s="31">
        <f>25*4</f>
        <v>100</v>
      </c>
      <c r="AE4" s="31" t="s">
        <v>126</v>
      </c>
      <c r="AF4" s="24">
        <v>180</v>
      </c>
    </row>
    <row r="5" spans="2:32" x14ac:dyDescent="0.45">
      <c r="B5" s="32">
        <f>SUM(D4:D10,F4:F10,H4:H10,J4:J10,L4:L10,N4:N10,P4:P10)</f>
        <v>585</v>
      </c>
      <c r="C5" s="16" t="s">
        <v>178</v>
      </c>
      <c r="D5" s="46">
        <f t="shared" ref="D5:F10" si="0">IFERROR(VLOOKUP(C5,$Y:$Z,2,FALSE),0)</f>
        <v>26</v>
      </c>
      <c r="E5" s="16" t="s">
        <v>177</v>
      </c>
      <c r="F5" s="46">
        <f t="shared" si="0"/>
        <v>52</v>
      </c>
      <c r="G5" s="16"/>
      <c r="H5" s="46">
        <f t="shared" ref="H5" si="1">IFERROR(VLOOKUP(G5,$Y:$Z,2,FALSE),0)</f>
        <v>0</v>
      </c>
      <c r="I5" s="16" t="s">
        <v>144</v>
      </c>
      <c r="J5" s="46">
        <f t="shared" ref="J5" si="2">IFERROR(VLOOKUP(I5,$Y:$Z,2,FALSE),0)</f>
        <v>52</v>
      </c>
      <c r="K5" s="16" t="s">
        <v>124</v>
      </c>
      <c r="L5" s="46">
        <f t="shared" ref="L5" si="3">IFERROR(VLOOKUP(K5,$Y:$Z,2,FALSE),0)</f>
        <v>0</v>
      </c>
      <c r="M5" s="16" t="s">
        <v>124</v>
      </c>
      <c r="N5" s="46">
        <f t="shared" ref="N5:P5" si="4">IFERROR(VLOOKUP(M5,$Y:$Z,2,FALSE),0)</f>
        <v>0</v>
      </c>
      <c r="O5" s="16"/>
      <c r="P5" s="46">
        <f t="shared" si="4"/>
        <v>0</v>
      </c>
      <c r="S5" s="29" t="s">
        <v>179</v>
      </c>
      <c r="T5" s="26">
        <v>1</v>
      </c>
      <c r="U5" s="26"/>
      <c r="V5" s="26">
        <v>100</v>
      </c>
      <c r="W5" s="56">
        <f t="shared" ref="W5:W43" si="5">T5*V5</f>
        <v>100</v>
      </c>
      <c r="Y5" s="31" t="s">
        <v>121</v>
      </c>
      <c r="Z5" s="31">
        <f>12*4+20</f>
        <v>68</v>
      </c>
      <c r="AA5" s="31" t="s">
        <v>177</v>
      </c>
      <c r="AB5" s="31">
        <v>52</v>
      </c>
      <c r="AC5" s="31" t="s">
        <v>132</v>
      </c>
      <c r="AD5" s="31">
        <f>95+60</f>
        <v>155</v>
      </c>
      <c r="AE5" s="31" t="s">
        <v>127</v>
      </c>
      <c r="AF5" s="24">
        <f>50+48</f>
        <v>98</v>
      </c>
    </row>
    <row r="6" spans="2:32" x14ac:dyDescent="0.45">
      <c r="B6" s="32"/>
      <c r="C6" s="16" t="s">
        <v>175</v>
      </c>
      <c r="D6" s="46">
        <f>IFERROR(VLOOKUP(C6,$Y:$Z,2,FALSE),0)</f>
        <v>12</v>
      </c>
      <c r="E6" s="16" t="s">
        <v>121</v>
      </c>
      <c r="F6" s="46">
        <f t="shared" si="0"/>
        <v>68</v>
      </c>
      <c r="G6" s="16" t="s">
        <v>149</v>
      </c>
      <c r="H6" s="46">
        <f t="shared" ref="H6" si="6">IFERROR(VLOOKUP(G6,$Y:$Z,2,FALSE),0)</f>
        <v>80</v>
      </c>
      <c r="I6" s="16"/>
      <c r="J6" s="46">
        <f t="shared" ref="J6" si="7">IFERROR(VLOOKUP(I6,$Y:$Z,2,FALSE),0)</f>
        <v>0</v>
      </c>
      <c r="K6" s="16" t="s">
        <v>129</v>
      </c>
      <c r="L6" s="46">
        <f t="shared" ref="L6" si="8">IFERROR(VLOOKUP(K6,$Y:$Z,2,FALSE),0)</f>
        <v>48</v>
      </c>
      <c r="M6" s="16"/>
      <c r="N6" s="46">
        <f t="shared" ref="N6:P6" si="9">IFERROR(VLOOKUP(M6,$Y:$Z,2,FALSE),0)</f>
        <v>0</v>
      </c>
      <c r="O6" s="16"/>
      <c r="P6" s="46">
        <f t="shared" si="9"/>
        <v>0</v>
      </c>
      <c r="S6" s="29" t="s">
        <v>180</v>
      </c>
      <c r="T6" s="26">
        <v>1</v>
      </c>
      <c r="U6" s="26"/>
      <c r="V6" s="26">
        <v>110</v>
      </c>
      <c r="W6" s="56">
        <f t="shared" si="5"/>
        <v>110</v>
      </c>
      <c r="Y6" s="31" t="s">
        <v>122</v>
      </c>
      <c r="Z6" s="31">
        <f>12*4</f>
        <v>48</v>
      </c>
      <c r="AA6" s="31" t="s">
        <v>178</v>
      </c>
      <c r="AB6" s="31">
        <f>52/2</f>
        <v>26</v>
      </c>
      <c r="AC6" s="31" t="s">
        <v>136</v>
      </c>
      <c r="AD6" s="31">
        <f>110</f>
        <v>110</v>
      </c>
      <c r="AE6" s="31" t="s">
        <v>124</v>
      </c>
      <c r="AF6" s="24">
        <v>52</v>
      </c>
    </row>
    <row r="7" spans="2:32" x14ac:dyDescent="0.45">
      <c r="B7" s="32"/>
      <c r="C7" s="16"/>
      <c r="D7" s="46">
        <f t="shared" si="0"/>
        <v>0</v>
      </c>
      <c r="E7" s="16"/>
      <c r="F7" s="46">
        <f t="shared" si="0"/>
        <v>0</v>
      </c>
      <c r="G7" s="16"/>
      <c r="H7" s="46">
        <f t="shared" ref="H7" si="10">IFERROR(VLOOKUP(G7,$Y:$Z,2,FALSE),0)</f>
        <v>0</v>
      </c>
      <c r="I7" s="16"/>
      <c r="J7" s="46">
        <f t="shared" ref="J7" si="11">IFERROR(VLOOKUP(I7,$Y:$Z,2,FALSE),0)</f>
        <v>0</v>
      </c>
      <c r="K7" s="16"/>
      <c r="L7" s="46">
        <f t="shared" ref="L7" si="12">IFERROR(VLOOKUP(K7,$Y:$Z,2,FALSE),0)</f>
        <v>0</v>
      </c>
      <c r="M7" s="16"/>
      <c r="N7" s="46">
        <f t="shared" ref="N7:P7" si="13">IFERROR(VLOOKUP(M7,$Y:$Z,2,FALSE),0)</f>
        <v>0</v>
      </c>
      <c r="O7" s="16"/>
      <c r="P7" s="46">
        <f t="shared" si="13"/>
        <v>0</v>
      </c>
      <c r="S7" s="29" t="s">
        <v>164</v>
      </c>
      <c r="T7" s="26">
        <v>4</v>
      </c>
      <c r="U7" s="26"/>
      <c r="V7" s="26">
        <f>50/T7</f>
        <v>12.5</v>
      </c>
      <c r="W7" s="56">
        <f t="shared" si="5"/>
        <v>50</v>
      </c>
      <c r="Y7" s="31" t="s">
        <v>128</v>
      </c>
      <c r="Z7" s="31">
        <v>100</v>
      </c>
      <c r="AA7" s="31" t="s">
        <v>130</v>
      </c>
      <c r="AB7" s="31">
        <f>147+25+10+20</f>
        <v>202</v>
      </c>
      <c r="AC7" s="31" t="s">
        <v>147</v>
      </c>
      <c r="AD7" s="31">
        <f>25*4</f>
        <v>100</v>
      </c>
      <c r="AE7" s="31" t="s">
        <v>133</v>
      </c>
      <c r="AF7" s="24">
        <f>280+25+10+10+25</f>
        <v>350</v>
      </c>
    </row>
    <row r="8" spans="2:32" x14ac:dyDescent="0.45">
      <c r="B8" s="32"/>
      <c r="C8" s="16"/>
      <c r="D8" s="46">
        <f t="shared" si="0"/>
        <v>0</v>
      </c>
      <c r="E8" s="16"/>
      <c r="F8" s="46">
        <f t="shared" si="0"/>
        <v>0</v>
      </c>
      <c r="G8" s="16"/>
      <c r="H8" s="46">
        <f t="shared" ref="H8" si="14">IFERROR(VLOOKUP(G8,$Y:$Z,2,FALSE),0)</f>
        <v>0</v>
      </c>
      <c r="I8" s="16"/>
      <c r="J8" s="46">
        <f t="shared" ref="J8" si="15">IFERROR(VLOOKUP(I8,$Y:$Z,2,FALSE),0)</f>
        <v>0</v>
      </c>
      <c r="K8" s="16"/>
      <c r="L8" s="46">
        <f t="shared" ref="L8" si="16">IFERROR(VLOOKUP(K8,$Y:$Z,2,FALSE),0)</f>
        <v>0</v>
      </c>
      <c r="M8" s="16"/>
      <c r="N8" s="46">
        <f t="shared" ref="N8:P8" si="17">IFERROR(VLOOKUP(M8,$Y:$Z,2,FALSE),0)</f>
        <v>0</v>
      </c>
      <c r="O8" s="16"/>
      <c r="P8" s="46">
        <f t="shared" si="17"/>
        <v>0</v>
      </c>
      <c r="S8" s="29" t="s">
        <v>135</v>
      </c>
      <c r="T8" s="26">
        <v>4</v>
      </c>
      <c r="U8" s="26"/>
      <c r="V8" s="26">
        <f>50/T8</f>
        <v>12.5</v>
      </c>
      <c r="W8" s="56">
        <f t="shared" si="5"/>
        <v>50</v>
      </c>
      <c r="Y8" s="31" t="s">
        <v>129</v>
      </c>
      <c r="Z8" s="31">
        <f>4*12</f>
        <v>48</v>
      </c>
      <c r="AA8" s="31" t="s">
        <v>167</v>
      </c>
      <c r="AB8" s="31">
        <f>147+148+25+20+10</f>
        <v>350</v>
      </c>
      <c r="AC8" s="31" t="s">
        <v>151</v>
      </c>
      <c r="AD8" s="31">
        <v>120</v>
      </c>
      <c r="AE8" s="31" t="s">
        <v>134</v>
      </c>
      <c r="AF8" s="24">
        <f>50+25+25</f>
        <v>100</v>
      </c>
    </row>
    <row r="9" spans="2:32" x14ac:dyDescent="0.45">
      <c r="B9" s="32"/>
      <c r="C9" s="16"/>
      <c r="D9" s="46">
        <f t="shared" si="0"/>
        <v>0</v>
      </c>
      <c r="E9" s="16"/>
      <c r="F9" s="46">
        <f t="shared" si="0"/>
        <v>0</v>
      </c>
      <c r="G9" s="16"/>
      <c r="H9" s="46">
        <f t="shared" ref="H9" si="18">IFERROR(VLOOKUP(G9,$Y:$Z,2,FALSE),0)</f>
        <v>0</v>
      </c>
      <c r="I9" s="16"/>
      <c r="J9" s="46">
        <f t="shared" ref="J9" si="19">IFERROR(VLOOKUP(I9,$Y:$Z,2,FALSE),0)</f>
        <v>0</v>
      </c>
      <c r="K9" s="16"/>
      <c r="L9" s="46">
        <f t="shared" ref="L9" si="20">IFERROR(VLOOKUP(K9,$Y:$Z,2,FALSE),0)</f>
        <v>0</v>
      </c>
      <c r="M9" s="16"/>
      <c r="N9" s="46">
        <f t="shared" ref="N9:P9" si="21">IFERROR(VLOOKUP(M9,$Y:$Z,2,FALSE),0)</f>
        <v>0</v>
      </c>
      <c r="O9" s="16"/>
      <c r="P9" s="46">
        <f t="shared" si="21"/>
        <v>0</v>
      </c>
      <c r="S9" s="29" t="s">
        <v>181</v>
      </c>
      <c r="T9" s="26">
        <v>1</v>
      </c>
      <c r="U9" s="26"/>
      <c r="V9" s="26">
        <v>100</v>
      </c>
      <c r="W9" s="56">
        <f t="shared" si="5"/>
        <v>100</v>
      </c>
      <c r="Y9" s="31" t="s">
        <v>161</v>
      </c>
      <c r="Z9" s="31">
        <v>60</v>
      </c>
      <c r="AA9" s="31" t="s">
        <v>163</v>
      </c>
      <c r="AB9" s="31">
        <f>350+25+25+25</f>
        <v>425</v>
      </c>
      <c r="AC9" s="31" t="s">
        <v>156</v>
      </c>
      <c r="AD9" s="31">
        <v>150</v>
      </c>
      <c r="AE9" s="31" t="s">
        <v>137</v>
      </c>
      <c r="AF9" s="24">
        <f>50+48</f>
        <v>98</v>
      </c>
    </row>
    <row r="10" spans="2:32" x14ac:dyDescent="0.45">
      <c r="B10" s="32"/>
      <c r="C10" s="16"/>
      <c r="D10" s="46">
        <f t="shared" si="0"/>
        <v>0</v>
      </c>
      <c r="E10" s="16"/>
      <c r="F10" s="46">
        <f t="shared" si="0"/>
        <v>0</v>
      </c>
      <c r="G10" s="16"/>
      <c r="H10" s="46">
        <f t="shared" ref="H10" si="22">IFERROR(VLOOKUP(G10,$Y:$Z,2,FALSE),0)</f>
        <v>0</v>
      </c>
      <c r="I10" s="16"/>
      <c r="J10" s="46">
        <f t="shared" ref="J10" si="23">IFERROR(VLOOKUP(I10,$Y:$Z,2,FALSE),0)</f>
        <v>0</v>
      </c>
      <c r="K10" s="16"/>
      <c r="L10" s="46">
        <f t="shared" ref="L10" si="24">IFERROR(VLOOKUP(K10,$Y:$Z,2,FALSE),0)</f>
        <v>0</v>
      </c>
      <c r="M10" s="16"/>
      <c r="N10" s="46">
        <f t="shared" ref="N10:P10" si="25">IFERROR(VLOOKUP(M10,$Y:$Z,2,FALSE),0)</f>
        <v>0</v>
      </c>
      <c r="O10" s="16"/>
      <c r="P10" s="46">
        <f t="shared" si="25"/>
        <v>0</v>
      </c>
      <c r="S10" s="29" t="s">
        <v>114</v>
      </c>
      <c r="T10" s="26">
        <v>30</v>
      </c>
      <c r="U10" s="26" t="s">
        <v>191</v>
      </c>
      <c r="V10" s="26">
        <v>8.5</v>
      </c>
      <c r="W10" s="56">
        <f t="shared" si="5"/>
        <v>255</v>
      </c>
      <c r="Y10" s="31" t="s">
        <v>162</v>
      </c>
      <c r="Z10" s="31">
        <v>22</v>
      </c>
      <c r="AA10" s="31" t="s">
        <v>141</v>
      </c>
      <c r="AB10" s="31">
        <f>250+25+60</f>
        <v>335</v>
      </c>
      <c r="AC10" s="24" t="s">
        <v>142</v>
      </c>
      <c r="AD10" s="31">
        <v>120</v>
      </c>
      <c r="AE10" s="31" t="s">
        <v>138</v>
      </c>
      <c r="AF10" s="24">
        <v>180</v>
      </c>
    </row>
    <row r="11" spans="2:32" x14ac:dyDescent="0.45">
      <c r="B11" s="39" t="s">
        <v>97</v>
      </c>
      <c r="C11" s="47" t="s">
        <v>124</v>
      </c>
      <c r="D11" s="48">
        <f>IFERROR(VLOOKUP(C11,$AA:$AB,2,FALSE),0)</f>
        <v>0</v>
      </c>
      <c r="E11" s="47"/>
      <c r="F11" s="48">
        <f>IFERROR(VLOOKUP(E11,$AA:$AB,2,FALSE),0)</f>
        <v>0</v>
      </c>
      <c r="G11" s="47" t="s">
        <v>170</v>
      </c>
      <c r="H11" s="48">
        <f>IFERROR(VLOOKUP(G11,$AA:$AB,2,FALSE),0)</f>
        <v>230</v>
      </c>
      <c r="I11" s="47"/>
      <c r="J11" s="48">
        <f>IFERROR(VLOOKUP(I11,$AA:$AB,2,FALSE),0)</f>
        <v>0</v>
      </c>
      <c r="K11" s="47"/>
      <c r="L11" s="48">
        <f>IFERROR(VLOOKUP(K11,$AA:$AB,2,FALSE),0)</f>
        <v>0</v>
      </c>
      <c r="M11" s="47"/>
      <c r="N11" s="48">
        <f>IFERROR(VLOOKUP(M11,$AA:$AB,2,FALSE),0)</f>
        <v>0</v>
      </c>
      <c r="O11" s="47"/>
      <c r="P11" s="48">
        <f>IFERROR(VLOOKUP(O11,$AA:$AB,2,FALSE),0)</f>
        <v>0</v>
      </c>
      <c r="S11" s="29" t="s">
        <v>182</v>
      </c>
      <c r="T11" s="26">
        <v>1</v>
      </c>
      <c r="U11" s="26" t="s">
        <v>119</v>
      </c>
      <c r="V11" s="26">
        <v>260</v>
      </c>
      <c r="W11" s="56">
        <f t="shared" si="5"/>
        <v>260</v>
      </c>
      <c r="Y11" s="31" t="s">
        <v>139</v>
      </c>
      <c r="Z11" s="31">
        <v>52</v>
      </c>
      <c r="AA11" s="31" t="s">
        <v>145</v>
      </c>
      <c r="AB11" s="31">
        <v>350</v>
      </c>
      <c r="AC11" s="24" t="s">
        <v>142</v>
      </c>
      <c r="AD11" s="24">
        <v>60</v>
      </c>
      <c r="AE11" s="31" t="s">
        <v>143</v>
      </c>
      <c r="AF11" s="24">
        <f>50+25+25+100</f>
        <v>200</v>
      </c>
    </row>
    <row r="12" spans="2:32" x14ac:dyDescent="0.45">
      <c r="B12" s="40">
        <f>SUM(D11:D18,F11:F18,H11:H18,J11:J18,L11:L18,N11:N18,P11:P18)</f>
        <v>2697</v>
      </c>
      <c r="C12" s="47" t="s">
        <v>167</v>
      </c>
      <c r="D12" s="48">
        <f t="shared" ref="D12:F18" si="26">IFERROR(VLOOKUP(C12,$AA:$AB,2,FALSE),0)</f>
        <v>350</v>
      </c>
      <c r="E12" s="47"/>
      <c r="F12" s="48">
        <f t="shared" si="26"/>
        <v>0</v>
      </c>
      <c r="G12" s="47" t="s">
        <v>177</v>
      </c>
      <c r="H12" s="48">
        <f t="shared" ref="H12" si="27">IFERROR(VLOOKUP(G12,$AA:$AB,2,FALSE),0)</f>
        <v>52</v>
      </c>
      <c r="I12" s="47"/>
      <c r="J12" s="48">
        <f t="shared" ref="J12" si="28">IFERROR(VLOOKUP(I12,$AA:$AB,2,FALSE),0)</f>
        <v>0</v>
      </c>
      <c r="K12" s="47"/>
      <c r="L12" s="48">
        <f t="shared" ref="L12" si="29">IFERROR(VLOOKUP(K12,$AA:$AB,2,FALSE),0)</f>
        <v>0</v>
      </c>
      <c r="M12" s="47"/>
      <c r="N12" s="48">
        <f t="shared" ref="N12:P12" si="30">IFERROR(VLOOKUP(M12,$AA:$AB,2,FALSE),0)</f>
        <v>0</v>
      </c>
      <c r="O12" s="47"/>
      <c r="P12" s="48">
        <f t="shared" si="30"/>
        <v>0</v>
      </c>
      <c r="S12" s="29" t="s">
        <v>183</v>
      </c>
      <c r="T12" s="26">
        <v>1</v>
      </c>
      <c r="U12" s="26" t="s">
        <v>119</v>
      </c>
      <c r="V12" s="26">
        <v>180</v>
      </c>
      <c r="W12" s="56">
        <f t="shared" si="5"/>
        <v>180</v>
      </c>
      <c r="Y12" s="31" t="s">
        <v>176</v>
      </c>
      <c r="Z12" s="31">
        <f>12*4</f>
        <v>48</v>
      </c>
      <c r="AA12" s="31" t="s">
        <v>146</v>
      </c>
      <c r="AB12" s="31">
        <v>65</v>
      </c>
      <c r="AC12" s="24" t="s">
        <v>172</v>
      </c>
      <c r="AD12" s="24">
        <f>50/3</f>
        <v>16.666666666666668</v>
      </c>
      <c r="AE12" s="31" t="s">
        <v>148</v>
      </c>
      <c r="AF12" s="24">
        <f>250+125</f>
        <v>375</v>
      </c>
    </row>
    <row r="13" spans="2:32" x14ac:dyDescent="0.45">
      <c r="B13" s="40"/>
      <c r="C13" s="47"/>
      <c r="D13" s="48">
        <f t="shared" si="26"/>
        <v>0</v>
      </c>
      <c r="E13" s="47" t="s">
        <v>168</v>
      </c>
      <c r="F13" s="48">
        <f t="shared" si="26"/>
        <v>480</v>
      </c>
      <c r="G13" s="47"/>
      <c r="H13" s="48">
        <f t="shared" ref="H13" si="31">IFERROR(VLOOKUP(G13,$AA:$AB,2,FALSE),0)</f>
        <v>0</v>
      </c>
      <c r="I13" s="47" t="s">
        <v>141</v>
      </c>
      <c r="J13" s="48">
        <f t="shared" ref="J13" si="32">IFERROR(VLOOKUP(I13,$AA:$AB,2,FALSE),0)</f>
        <v>335</v>
      </c>
      <c r="K13" s="47"/>
      <c r="L13" s="48">
        <f t="shared" ref="L13" si="33">IFERROR(VLOOKUP(K13,$AA:$AB,2,FALSE),0)</f>
        <v>0</v>
      </c>
      <c r="M13" s="47"/>
      <c r="N13" s="48">
        <f t="shared" ref="N13:P13" si="34">IFERROR(VLOOKUP(M13,$AA:$AB,2,FALSE),0)</f>
        <v>0</v>
      </c>
      <c r="O13" s="47"/>
      <c r="P13" s="48">
        <f t="shared" si="34"/>
        <v>0</v>
      </c>
      <c r="S13" s="29" t="s">
        <v>111</v>
      </c>
      <c r="T13" s="26">
        <v>1</v>
      </c>
      <c r="U13" s="26" t="s">
        <v>119</v>
      </c>
      <c r="V13" s="26">
        <v>380</v>
      </c>
      <c r="W13" s="56">
        <f t="shared" si="5"/>
        <v>380</v>
      </c>
      <c r="Y13" s="31" t="s">
        <v>175</v>
      </c>
      <c r="Z13" s="31">
        <v>12</v>
      </c>
      <c r="AA13" s="31" t="s">
        <v>150</v>
      </c>
      <c r="AB13" s="31">
        <f>75+300</f>
        <v>375</v>
      </c>
      <c r="AC13" s="24" t="s">
        <v>171</v>
      </c>
      <c r="AD13" s="24">
        <f>50/4</f>
        <v>12.5</v>
      </c>
      <c r="AE13" s="31" t="s">
        <v>152</v>
      </c>
      <c r="AF13" s="24">
        <v>375</v>
      </c>
    </row>
    <row r="14" spans="2:32" x14ac:dyDescent="0.45">
      <c r="B14" s="40"/>
      <c r="C14" s="47"/>
      <c r="D14" s="48">
        <f t="shared" si="26"/>
        <v>0</v>
      </c>
      <c r="E14" s="47"/>
      <c r="F14" s="48">
        <f t="shared" si="26"/>
        <v>0</v>
      </c>
      <c r="G14" s="47"/>
      <c r="H14" s="48">
        <f t="shared" ref="H14" si="35">IFERROR(VLOOKUP(G14,$AA:$AB,2,FALSE),0)</f>
        <v>0</v>
      </c>
      <c r="I14" s="47"/>
      <c r="J14" s="48">
        <f t="shared" ref="J14" si="36">IFERROR(VLOOKUP(I14,$AA:$AB,2,FALSE),0)</f>
        <v>0</v>
      </c>
      <c r="K14" s="47"/>
      <c r="L14" s="48">
        <f t="shared" ref="L14" si="37">IFERROR(VLOOKUP(K14,$AA:$AB,2,FALSE),0)</f>
        <v>0</v>
      </c>
      <c r="M14" s="47"/>
      <c r="N14" s="48">
        <f t="shared" ref="N14:P14" si="38">IFERROR(VLOOKUP(M14,$AA:$AB,2,FALSE),0)</f>
        <v>0</v>
      </c>
      <c r="O14" s="47"/>
      <c r="P14" s="48">
        <f t="shared" si="38"/>
        <v>0</v>
      </c>
      <c r="S14" s="29" t="s">
        <v>112</v>
      </c>
      <c r="T14" s="26">
        <v>1</v>
      </c>
      <c r="U14" s="26" t="s">
        <v>119</v>
      </c>
      <c r="V14" s="26">
        <v>200</v>
      </c>
      <c r="W14" s="56">
        <f t="shared" si="5"/>
        <v>200</v>
      </c>
      <c r="Y14" s="31" t="s">
        <v>140</v>
      </c>
      <c r="Z14" s="31">
        <f>10*8</f>
        <v>80</v>
      </c>
      <c r="AA14" s="31" t="s">
        <v>155</v>
      </c>
      <c r="AB14" s="31">
        <v>450</v>
      </c>
      <c r="AC14" s="24" t="s">
        <v>173</v>
      </c>
      <c r="AD14" s="24">
        <v>50</v>
      </c>
      <c r="AE14" s="31" t="s">
        <v>153</v>
      </c>
      <c r="AF14" s="24">
        <f>75+100</f>
        <v>175</v>
      </c>
    </row>
    <row r="15" spans="2:32" x14ac:dyDescent="0.45">
      <c r="B15" s="40"/>
      <c r="C15" s="47"/>
      <c r="D15" s="48">
        <f t="shared" si="26"/>
        <v>0</v>
      </c>
      <c r="E15" s="47"/>
      <c r="F15" s="48">
        <f t="shared" si="26"/>
        <v>0</v>
      </c>
      <c r="G15" s="47"/>
      <c r="H15" s="48">
        <f t="shared" ref="H15" si="39">IFERROR(VLOOKUP(G15,$AA:$AB,2,FALSE),0)</f>
        <v>0</v>
      </c>
      <c r="I15" s="47"/>
      <c r="J15" s="48">
        <f t="shared" ref="J15" si="40">IFERROR(VLOOKUP(I15,$AA:$AB,2,FALSE),0)</f>
        <v>0</v>
      </c>
      <c r="K15" s="47" t="s">
        <v>155</v>
      </c>
      <c r="L15" s="48">
        <f t="shared" ref="L15" si="41">IFERROR(VLOOKUP(K15,$AA:$AB,2,FALSE),0)</f>
        <v>450</v>
      </c>
      <c r="M15" s="47" t="s">
        <v>150</v>
      </c>
      <c r="N15" s="48">
        <f t="shared" ref="N15:P15" si="42">IFERROR(VLOOKUP(M15,$AA:$AB,2,FALSE),0)</f>
        <v>375</v>
      </c>
      <c r="O15" s="47" t="s">
        <v>163</v>
      </c>
      <c r="P15" s="48">
        <f t="shared" si="42"/>
        <v>425</v>
      </c>
      <c r="S15" s="29" t="s">
        <v>113</v>
      </c>
      <c r="T15" s="26">
        <v>1</v>
      </c>
      <c r="U15" s="26" t="s">
        <v>119</v>
      </c>
      <c r="V15" s="26">
        <v>420</v>
      </c>
      <c r="W15" s="56">
        <f t="shared" si="5"/>
        <v>420</v>
      </c>
      <c r="Y15" s="31" t="s">
        <v>144</v>
      </c>
      <c r="Z15" s="31">
        <v>52</v>
      </c>
      <c r="AA15" s="24" t="s">
        <v>168</v>
      </c>
      <c r="AB15" s="31">
        <v>480</v>
      </c>
      <c r="AC15" s="24" t="s">
        <v>174</v>
      </c>
      <c r="AD15" s="24">
        <v>12</v>
      </c>
      <c r="AE15" s="31" t="s">
        <v>157</v>
      </c>
      <c r="AF15" s="24">
        <v>275</v>
      </c>
    </row>
    <row r="16" spans="2:32" x14ac:dyDescent="0.45">
      <c r="B16" s="40"/>
      <c r="C16" s="47"/>
      <c r="D16" s="48">
        <f t="shared" si="26"/>
        <v>0</v>
      </c>
      <c r="E16" s="47"/>
      <c r="F16" s="48">
        <f t="shared" si="26"/>
        <v>0</v>
      </c>
      <c r="G16" s="47"/>
      <c r="H16" s="48">
        <f t="shared" ref="H16" si="43">IFERROR(VLOOKUP(G16,$AA:$AB,2,FALSE),0)</f>
        <v>0</v>
      </c>
      <c r="I16" s="47"/>
      <c r="J16" s="48">
        <f t="shared" ref="J16" si="44">IFERROR(VLOOKUP(I16,$AA:$AB,2,FALSE),0)</f>
        <v>0</v>
      </c>
      <c r="K16" s="47"/>
      <c r="L16" s="48">
        <f t="shared" ref="L16" si="45">IFERROR(VLOOKUP(K16,$AA:$AB,2,FALSE),0)</f>
        <v>0</v>
      </c>
      <c r="M16" s="47"/>
      <c r="N16" s="48">
        <f t="shared" ref="N16:P16" si="46">IFERROR(VLOOKUP(M16,$AA:$AB,2,FALSE),0)</f>
        <v>0</v>
      </c>
      <c r="O16" s="47"/>
      <c r="P16" s="48">
        <f t="shared" si="46"/>
        <v>0</v>
      </c>
      <c r="S16" s="29" t="s">
        <v>158</v>
      </c>
      <c r="T16" s="26">
        <v>1</v>
      </c>
      <c r="U16" s="26"/>
      <c r="V16" s="26">
        <v>95</v>
      </c>
      <c r="W16" s="56">
        <f t="shared" si="5"/>
        <v>95</v>
      </c>
      <c r="Y16" s="31" t="s">
        <v>70</v>
      </c>
      <c r="Z16" s="31">
        <v>40</v>
      </c>
      <c r="AA16" s="24" t="s">
        <v>169</v>
      </c>
      <c r="AB16" s="31">
        <v>380</v>
      </c>
      <c r="AC16" s="24"/>
      <c r="AD16" s="24"/>
      <c r="AE16" s="31" t="s">
        <v>165</v>
      </c>
      <c r="AF16" s="24">
        <v>150</v>
      </c>
    </row>
    <row r="17" spans="2:32" x14ac:dyDescent="0.45">
      <c r="B17" s="40"/>
      <c r="C17" s="47"/>
      <c r="D17" s="48">
        <f t="shared" si="26"/>
        <v>0</v>
      </c>
      <c r="E17" s="47"/>
      <c r="F17" s="48">
        <f t="shared" si="26"/>
        <v>0</v>
      </c>
      <c r="G17" s="47"/>
      <c r="H17" s="48">
        <f t="shared" ref="H17" si="47">IFERROR(VLOOKUP(G17,$AA:$AB,2,FALSE),0)</f>
        <v>0</v>
      </c>
      <c r="I17" s="47"/>
      <c r="J17" s="48">
        <f t="shared" ref="J17" si="48">IFERROR(VLOOKUP(I17,$AA:$AB,2,FALSE),0)</f>
        <v>0</v>
      </c>
      <c r="K17" s="47"/>
      <c r="L17" s="48">
        <f t="shared" ref="L17" si="49">IFERROR(VLOOKUP(K17,$AA:$AB,2,FALSE),0)</f>
        <v>0</v>
      </c>
      <c r="M17" s="47"/>
      <c r="N17" s="48">
        <f t="shared" ref="N17:P17" si="50">IFERROR(VLOOKUP(M17,$AA:$AB,2,FALSE),0)</f>
        <v>0</v>
      </c>
      <c r="O17" s="47"/>
      <c r="P17" s="48">
        <f t="shared" si="50"/>
        <v>0</v>
      </c>
      <c r="S17" s="29" t="s">
        <v>184</v>
      </c>
      <c r="T17" s="26">
        <v>1</v>
      </c>
      <c r="U17" s="26"/>
      <c r="V17" s="26">
        <v>50</v>
      </c>
      <c r="W17" s="56">
        <f t="shared" si="5"/>
        <v>50</v>
      </c>
      <c r="Y17" s="31" t="s">
        <v>149</v>
      </c>
      <c r="Z17" s="31">
        <f>80</f>
        <v>80</v>
      </c>
      <c r="AA17" s="24" t="s">
        <v>170</v>
      </c>
      <c r="AB17" s="31">
        <f>230</f>
        <v>230</v>
      </c>
      <c r="AC17" s="24"/>
      <c r="AD17" s="24"/>
      <c r="AE17" s="24"/>
      <c r="AF17" s="24"/>
    </row>
    <row r="18" spans="2:32" x14ac:dyDescent="0.45">
      <c r="B18" s="40"/>
      <c r="C18" s="47"/>
      <c r="D18" s="48">
        <f t="shared" si="26"/>
        <v>0</v>
      </c>
      <c r="E18" s="47"/>
      <c r="F18" s="48">
        <f t="shared" si="26"/>
        <v>0</v>
      </c>
      <c r="G18" s="47"/>
      <c r="H18" s="48">
        <f t="shared" ref="H18" si="51">IFERROR(VLOOKUP(G18,$AA:$AB,2,FALSE),0)</f>
        <v>0</v>
      </c>
      <c r="I18" s="47"/>
      <c r="J18" s="48">
        <f t="shared" ref="J18" si="52">IFERROR(VLOOKUP(I18,$AA:$AB,2,FALSE),0)</f>
        <v>0</v>
      </c>
      <c r="K18" s="47"/>
      <c r="L18" s="48">
        <f t="shared" ref="L18" si="53">IFERROR(VLOOKUP(K18,$AA:$AB,2,FALSE),0)</f>
        <v>0</v>
      </c>
      <c r="M18" s="47"/>
      <c r="N18" s="48">
        <f t="shared" ref="N18:P18" si="54">IFERROR(VLOOKUP(M18,$AA:$AB,2,FALSE),0)</f>
        <v>0</v>
      </c>
      <c r="O18" s="47"/>
      <c r="P18" s="48">
        <f t="shared" si="54"/>
        <v>0</v>
      </c>
      <c r="S18" s="29" t="s">
        <v>185</v>
      </c>
      <c r="T18" s="26">
        <v>1</v>
      </c>
      <c r="U18" s="26"/>
      <c r="V18" s="26">
        <v>50</v>
      </c>
      <c r="W18" s="56">
        <f t="shared" si="5"/>
        <v>50</v>
      </c>
      <c r="Y18" s="31" t="s">
        <v>154</v>
      </c>
      <c r="Z18" s="31">
        <v>95</v>
      </c>
      <c r="AA18" s="24"/>
      <c r="AB18" s="31"/>
      <c r="AC18" s="24"/>
      <c r="AD18" s="24"/>
      <c r="AE18" s="24"/>
      <c r="AF18" s="24"/>
    </row>
    <row r="19" spans="2:32" x14ac:dyDescent="0.45">
      <c r="B19" s="41" t="s">
        <v>79</v>
      </c>
      <c r="C19" s="49" t="s">
        <v>174</v>
      </c>
      <c r="D19" s="46">
        <f>IFERROR(VLOOKUP(C19,$AC:$AD,2,FALSE),0)</f>
        <v>12</v>
      </c>
      <c r="E19" s="49"/>
      <c r="F19" s="46">
        <f>IFERROR(VLOOKUP(E19,$AC:$AD,2,FALSE),0)</f>
        <v>0</v>
      </c>
      <c r="G19" s="49"/>
      <c r="H19" s="46">
        <f>IFERROR(VLOOKUP(G19,$AC:$AD,2,FALSE),0)</f>
        <v>0</v>
      </c>
      <c r="I19" s="49"/>
      <c r="J19" s="46">
        <f>IFERROR(VLOOKUP(I19,$AC:$AD,2,FALSE),0)</f>
        <v>0</v>
      </c>
      <c r="K19" s="49"/>
      <c r="L19" s="46">
        <f>IFERROR(VLOOKUP(K19,$AC:$AD,2,FALSE),0)</f>
        <v>0</v>
      </c>
      <c r="M19" s="49"/>
      <c r="N19" s="46">
        <f>IFERROR(VLOOKUP(M19,$AC:$AD,2,FALSE),0)</f>
        <v>0</v>
      </c>
      <c r="O19" s="49"/>
      <c r="P19" s="46">
        <f>IFERROR(VLOOKUP(O19,$AC:$AD,2,FALSE),0)</f>
        <v>0</v>
      </c>
      <c r="S19" s="29" t="s">
        <v>186</v>
      </c>
      <c r="T19" s="26">
        <v>1</v>
      </c>
      <c r="U19" s="26" t="s">
        <v>119</v>
      </c>
      <c r="V19" s="26">
        <v>60</v>
      </c>
      <c r="W19" s="56">
        <f t="shared" si="5"/>
        <v>60</v>
      </c>
      <c r="Y19" s="31" t="s">
        <v>177</v>
      </c>
      <c r="Z19" s="31">
        <v>52</v>
      </c>
      <c r="AA19" s="31"/>
      <c r="AB19" s="31"/>
      <c r="AC19" s="24"/>
      <c r="AD19" s="24"/>
      <c r="AE19" s="31"/>
      <c r="AF19" s="24"/>
    </row>
    <row r="20" spans="2:32" x14ac:dyDescent="0.45">
      <c r="B20" s="32">
        <f>SUM(D19:D25,F19:F25,H19:H25,J19:J25,L19:L25,N19:N25,P19:P25)</f>
        <v>147.5</v>
      </c>
      <c r="C20" s="49" t="s">
        <v>174</v>
      </c>
      <c r="D20" s="46">
        <f t="shared" ref="D20:F25" si="55">IFERROR(VLOOKUP(C20,$AC:$AD,2,FALSE),0)</f>
        <v>12</v>
      </c>
      <c r="E20" s="49" t="s">
        <v>174</v>
      </c>
      <c r="F20" s="46">
        <f t="shared" si="55"/>
        <v>12</v>
      </c>
      <c r="G20" s="49" t="s">
        <v>174</v>
      </c>
      <c r="H20" s="46">
        <f t="shared" ref="H20" si="56">IFERROR(VLOOKUP(G20,$AC:$AD,2,FALSE),0)</f>
        <v>12</v>
      </c>
      <c r="I20" s="49" t="s">
        <v>174</v>
      </c>
      <c r="J20" s="46">
        <f t="shared" ref="J20" si="57">IFERROR(VLOOKUP(I20,$AC:$AD,2,FALSE),0)</f>
        <v>12</v>
      </c>
      <c r="K20" s="49" t="s">
        <v>172</v>
      </c>
      <c r="L20" s="46">
        <f t="shared" ref="L20" si="58">IFERROR(VLOOKUP(K20,$AC:$AD,2,FALSE),0)</f>
        <v>16.666666666666668</v>
      </c>
      <c r="M20" s="49" t="s">
        <v>171</v>
      </c>
      <c r="N20" s="46">
        <f t="shared" ref="N20:P20" si="59">IFERROR(VLOOKUP(M20,$AC:$AD,2,FALSE),0)</f>
        <v>12.5</v>
      </c>
      <c r="O20" s="49"/>
      <c r="P20" s="46">
        <f t="shared" si="59"/>
        <v>0</v>
      </c>
      <c r="S20" s="29" t="s">
        <v>187</v>
      </c>
      <c r="T20" s="26">
        <v>1</v>
      </c>
      <c r="U20" s="26"/>
      <c r="V20" s="26">
        <v>50</v>
      </c>
      <c r="W20" s="56">
        <f t="shared" si="5"/>
        <v>50</v>
      </c>
      <c r="Y20" s="31" t="s">
        <v>178</v>
      </c>
      <c r="Z20" s="31">
        <f>52/2</f>
        <v>26</v>
      </c>
      <c r="AA20" s="31"/>
      <c r="AB20" s="31"/>
      <c r="AC20" s="24"/>
      <c r="AD20" s="24"/>
      <c r="AE20" s="24"/>
      <c r="AF20" s="24"/>
    </row>
    <row r="21" spans="2:32" x14ac:dyDescent="0.45">
      <c r="B21" s="32"/>
      <c r="C21" s="49" t="s">
        <v>171</v>
      </c>
      <c r="D21" s="46">
        <f t="shared" si="55"/>
        <v>12.5</v>
      </c>
      <c r="E21" s="49"/>
      <c r="F21" s="46">
        <f t="shared" si="55"/>
        <v>0</v>
      </c>
      <c r="G21" s="49"/>
      <c r="H21" s="46">
        <f t="shared" ref="H21" si="60">IFERROR(VLOOKUP(G21,$AC:$AD,2,FALSE),0)</f>
        <v>0</v>
      </c>
      <c r="I21" s="49"/>
      <c r="J21" s="46">
        <f t="shared" ref="J21" si="61">IFERROR(VLOOKUP(I21,$AC:$AD,2,FALSE),0)</f>
        <v>0</v>
      </c>
      <c r="K21" s="49"/>
      <c r="L21" s="46">
        <f t="shared" ref="L21" si="62">IFERROR(VLOOKUP(K21,$AC:$AD,2,FALSE),0)</f>
        <v>0</v>
      </c>
      <c r="M21" s="49"/>
      <c r="N21" s="46">
        <f t="shared" ref="N21:P21" si="63">IFERROR(VLOOKUP(M21,$AC:$AD,2,FALSE),0)</f>
        <v>0</v>
      </c>
      <c r="O21" s="49"/>
      <c r="P21" s="46">
        <f t="shared" si="63"/>
        <v>0</v>
      </c>
      <c r="S21" s="29" t="s">
        <v>189</v>
      </c>
      <c r="T21" s="26">
        <v>1</v>
      </c>
      <c r="U21" s="26" t="s">
        <v>119</v>
      </c>
      <c r="V21" s="26">
        <v>110</v>
      </c>
      <c r="W21" s="56">
        <f t="shared" si="5"/>
        <v>110</v>
      </c>
      <c r="Y21" s="31"/>
      <c r="Z21" s="31"/>
      <c r="AA21" s="24"/>
      <c r="AB21" s="24"/>
      <c r="AC21" s="24"/>
      <c r="AD21" s="24"/>
      <c r="AE21" s="24"/>
      <c r="AF21" s="24"/>
    </row>
    <row r="22" spans="2:32" x14ac:dyDescent="0.45">
      <c r="B22" s="32"/>
      <c r="C22" s="49" t="s">
        <v>172</v>
      </c>
      <c r="D22" s="46">
        <f t="shared" si="55"/>
        <v>16.666666666666668</v>
      </c>
      <c r="E22" s="49"/>
      <c r="F22" s="46">
        <f t="shared" si="55"/>
        <v>0</v>
      </c>
      <c r="G22" s="49"/>
      <c r="H22" s="46">
        <f t="shared" ref="H22" si="64">IFERROR(VLOOKUP(G22,$AC:$AD,2,FALSE),0)</f>
        <v>0</v>
      </c>
      <c r="I22" s="49"/>
      <c r="J22" s="46">
        <f t="shared" ref="J22" si="65">IFERROR(VLOOKUP(I22,$AC:$AD,2,FALSE),0)</f>
        <v>0</v>
      </c>
      <c r="K22" s="49"/>
      <c r="L22" s="46">
        <f t="shared" ref="L22" si="66">IFERROR(VLOOKUP(K22,$AC:$AD,2,FALSE),0)</f>
        <v>0</v>
      </c>
      <c r="M22" s="49"/>
      <c r="N22" s="46">
        <f t="shared" ref="N22:P22" si="67">IFERROR(VLOOKUP(M22,$AC:$AD,2,FALSE),0)</f>
        <v>0</v>
      </c>
      <c r="O22" s="49"/>
      <c r="P22" s="46">
        <f t="shared" si="67"/>
        <v>0</v>
      </c>
      <c r="S22" s="29" t="s">
        <v>188</v>
      </c>
      <c r="T22" s="26">
        <v>1</v>
      </c>
      <c r="U22" s="26" t="s">
        <v>119</v>
      </c>
      <c r="V22" s="26">
        <v>140</v>
      </c>
      <c r="W22" s="56">
        <f t="shared" si="5"/>
        <v>140</v>
      </c>
      <c r="Y22" s="31"/>
      <c r="Z22" s="31"/>
      <c r="AA22" s="24"/>
      <c r="AB22" s="24"/>
      <c r="AC22" s="24"/>
      <c r="AD22" s="24"/>
      <c r="AE22" s="24"/>
      <c r="AF22" s="24"/>
    </row>
    <row r="23" spans="2:32" x14ac:dyDescent="0.45">
      <c r="B23" s="32"/>
      <c r="C23" s="49" t="s">
        <v>172</v>
      </c>
      <c r="D23" s="46">
        <f t="shared" si="55"/>
        <v>16.666666666666668</v>
      </c>
      <c r="E23" s="49"/>
      <c r="F23" s="46">
        <f t="shared" si="55"/>
        <v>0</v>
      </c>
      <c r="G23" s="49"/>
      <c r="H23" s="46">
        <f t="shared" ref="H23" si="68">IFERROR(VLOOKUP(G23,$AC:$AD,2,FALSE),0)</f>
        <v>0</v>
      </c>
      <c r="I23" s="49"/>
      <c r="J23" s="46">
        <f t="shared" ref="J23" si="69">IFERROR(VLOOKUP(I23,$AC:$AD,2,FALSE),0)</f>
        <v>0</v>
      </c>
      <c r="K23" s="49"/>
      <c r="L23" s="46">
        <f t="shared" ref="L23" si="70">IFERROR(VLOOKUP(K23,$AC:$AD,2,FALSE),0)</f>
        <v>0</v>
      </c>
      <c r="M23" s="49"/>
      <c r="N23" s="46">
        <f t="shared" ref="N23:P23" si="71">IFERROR(VLOOKUP(M23,$AC:$AD,2,FALSE),0)</f>
        <v>0</v>
      </c>
      <c r="O23" s="49"/>
      <c r="P23" s="46">
        <f t="shared" si="71"/>
        <v>0</v>
      </c>
      <c r="S23" s="29" t="s">
        <v>190</v>
      </c>
      <c r="T23" s="26">
        <v>2</v>
      </c>
      <c r="U23" s="26"/>
      <c r="V23" s="26">
        <v>25</v>
      </c>
      <c r="W23" s="56">
        <f t="shared" si="5"/>
        <v>50</v>
      </c>
      <c r="Y23" s="31"/>
      <c r="Z23" s="31"/>
      <c r="AA23" s="24"/>
      <c r="AB23" s="24"/>
      <c r="AC23" s="24"/>
      <c r="AD23" s="24"/>
      <c r="AE23" s="24"/>
      <c r="AF23" s="24"/>
    </row>
    <row r="24" spans="2:32" x14ac:dyDescent="0.45">
      <c r="B24" s="32"/>
      <c r="C24" s="49" t="s">
        <v>171</v>
      </c>
      <c r="D24" s="46">
        <f t="shared" si="55"/>
        <v>12.5</v>
      </c>
      <c r="E24" s="49"/>
      <c r="F24" s="46">
        <f t="shared" si="55"/>
        <v>0</v>
      </c>
      <c r="G24" s="49"/>
      <c r="H24" s="46">
        <f t="shared" ref="H24" si="72">IFERROR(VLOOKUP(G24,$AC:$AD,2,FALSE),0)</f>
        <v>0</v>
      </c>
      <c r="I24" s="49"/>
      <c r="J24" s="46">
        <f t="shared" ref="J24" si="73">IFERROR(VLOOKUP(I24,$AC:$AD,2,FALSE),0)</f>
        <v>0</v>
      </c>
      <c r="K24" s="49"/>
      <c r="L24" s="46">
        <f t="shared" ref="L24" si="74">IFERROR(VLOOKUP(K24,$AC:$AD,2,FALSE),0)</f>
        <v>0</v>
      </c>
      <c r="M24" s="49"/>
      <c r="N24" s="46">
        <f t="shared" ref="N24:P24" si="75">IFERROR(VLOOKUP(M24,$AC:$AD,2,FALSE),0)</f>
        <v>0</v>
      </c>
      <c r="O24" s="49"/>
      <c r="P24" s="46">
        <f t="shared" si="75"/>
        <v>0</v>
      </c>
      <c r="S24" s="29" t="s">
        <v>131</v>
      </c>
      <c r="T24" s="26">
        <v>2</v>
      </c>
      <c r="U24" s="26"/>
      <c r="V24" s="26">
        <v>15</v>
      </c>
      <c r="W24" s="56">
        <f t="shared" si="5"/>
        <v>30</v>
      </c>
      <c r="Y24" s="31"/>
      <c r="Z24" s="31"/>
      <c r="AA24" s="24"/>
      <c r="AB24" s="24"/>
      <c r="AC24" s="24"/>
      <c r="AD24" s="24"/>
      <c r="AE24" s="24"/>
      <c r="AF24" s="24"/>
    </row>
    <row r="25" spans="2:32" x14ac:dyDescent="0.45">
      <c r="B25" s="32"/>
      <c r="C25" s="49"/>
      <c r="D25" s="46">
        <f t="shared" si="55"/>
        <v>0</v>
      </c>
      <c r="E25" s="49"/>
      <c r="F25" s="46">
        <f t="shared" si="55"/>
        <v>0</v>
      </c>
      <c r="G25" s="49"/>
      <c r="H25" s="46">
        <f t="shared" ref="H25" si="76">IFERROR(VLOOKUP(G25,$AC:$AD,2,FALSE),0)</f>
        <v>0</v>
      </c>
      <c r="I25" s="49"/>
      <c r="J25" s="46">
        <f t="shared" ref="J25" si="77">IFERROR(VLOOKUP(I25,$AC:$AD,2,FALSE),0)</f>
        <v>0</v>
      </c>
      <c r="K25" s="49"/>
      <c r="L25" s="46">
        <f t="shared" ref="L25" si="78">IFERROR(VLOOKUP(K25,$AC:$AD,2,FALSE),0)</f>
        <v>0</v>
      </c>
      <c r="M25" s="49"/>
      <c r="N25" s="46">
        <f t="shared" ref="N25:P25" si="79">IFERROR(VLOOKUP(M25,$AC:$AD,2,FALSE),0)</f>
        <v>0</v>
      </c>
      <c r="O25" s="49"/>
      <c r="P25" s="46">
        <f t="shared" si="79"/>
        <v>0</v>
      </c>
      <c r="S25" s="29" t="s">
        <v>192</v>
      </c>
      <c r="T25" s="26">
        <v>1</v>
      </c>
      <c r="U25" s="26"/>
      <c r="V25" s="26">
        <v>20</v>
      </c>
      <c r="W25" s="56">
        <f t="shared" si="5"/>
        <v>20</v>
      </c>
      <c r="Y25" s="31"/>
      <c r="Z25" s="31"/>
      <c r="AA25" s="24"/>
      <c r="AB25" s="24"/>
      <c r="AC25" s="24"/>
      <c r="AD25" s="24"/>
      <c r="AE25" s="24"/>
      <c r="AF25" s="24"/>
    </row>
    <row r="26" spans="2:32" x14ac:dyDescent="0.45">
      <c r="B26" s="39" t="s">
        <v>62</v>
      </c>
      <c r="C26" s="47"/>
      <c r="D26" s="48">
        <f>IFERROR(VLOOKUP(C26,$AE:$AF,2,FALSE),0)</f>
        <v>0</v>
      </c>
      <c r="E26" s="47"/>
      <c r="F26" s="48">
        <f>IFERROR(VLOOKUP(E26,$AE:$AF,2,FALSE),0)</f>
        <v>0</v>
      </c>
      <c r="G26" s="47"/>
      <c r="H26" s="48">
        <f>IFERROR(VLOOKUP(G26,$AE:$AF,2,FALSE),0)</f>
        <v>0</v>
      </c>
      <c r="I26" s="47"/>
      <c r="J26" s="48">
        <f>IFERROR(VLOOKUP(I26,$AE:$AF,2,FALSE),0)</f>
        <v>0</v>
      </c>
      <c r="K26" s="47"/>
      <c r="L26" s="48">
        <f>IFERROR(VLOOKUP(K26,$AE:$AF,2,FALSE),0)</f>
        <v>0</v>
      </c>
      <c r="M26" s="47"/>
      <c r="N26" s="48">
        <f>IFERROR(VLOOKUP(M26,$AE:$AF,2,FALSE),0)</f>
        <v>0</v>
      </c>
      <c r="O26" s="47"/>
      <c r="P26" s="48">
        <f>IFERROR(VLOOKUP(O26,$AE:$AF,2,FALSE),0)</f>
        <v>0</v>
      </c>
      <c r="S26" s="29" t="s">
        <v>193</v>
      </c>
      <c r="T26" s="26">
        <v>2</v>
      </c>
      <c r="U26" s="26"/>
      <c r="V26" s="26">
        <v>10</v>
      </c>
      <c r="W26" s="56">
        <f t="shared" si="5"/>
        <v>20</v>
      </c>
      <c r="Y26" s="31"/>
      <c r="Z26" s="31"/>
      <c r="AA26" s="24"/>
      <c r="AB26" s="24"/>
      <c r="AC26" s="24"/>
      <c r="AD26" s="24"/>
      <c r="AE26" s="24"/>
      <c r="AF26" s="24"/>
    </row>
    <row r="27" spans="2:32" x14ac:dyDescent="0.45">
      <c r="B27" s="40">
        <f>SUM(D26:D33,F26:F33,H26:H33,J26:J33,L26:L33,N26:N33,P26:P33)</f>
        <v>0</v>
      </c>
      <c r="C27" s="47"/>
      <c r="D27" s="48">
        <f t="shared" ref="D27:F33" si="80">IFERROR(VLOOKUP(C27,$AE:$AF,2,FALSE),0)</f>
        <v>0</v>
      </c>
      <c r="E27" s="47"/>
      <c r="F27" s="48">
        <f t="shared" si="80"/>
        <v>0</v>
      </c>
      <c r="G27" s="47"/>
      <c r="H27" s="48">
        <f t="shared" ref="H27" si="81">IFERROR(VLOOKUP(G27,$AE:$AF,2,FALSE),0)</f>
        <v>0</v>
      </c>
      <c r="I27" s="47"/>
      <c r="J27" s="48">
        <f t="shared" ref="J27" si="82">IFERROR(VLOOKUP(I27,$AE:$AF,2,FALSE),0)</f>
        <v>0</v>
      </c>
      <c r="K27" s="47"/>
      <c r="L27" s="48">
        <f t="shared" ref="L27" si="83">IFERROR(VLOOKUP(K27,$AE:$AF,2,FALSE),0)</f>
        <v>0</v>
      </c>
      <c r="M27" s="47"/>
      <c r="N27" s="48">
        <f t="shared" ref="N27:P27" si="84">IFERROR(VLOOKUP(M27,$AE:$AF,2,FALSE),0)</f>
        <v>0</v>
      </c>
      <c r="O27" s="47"/>
      <c r="P27" s="48">
        <f t="shared" si="84"/>
        <v>0</v>
      </c>
      <c r="S27" s="29" t="s">
        <v>194</v>
      </c>
      <c r="T27" s="26">
        <v>1</v>
      </c>
      <c r="U27" s="26"/>
      <c r="V27" s="26">
        <v>65</v>
      </c>
      <c r="W27" s="56">
        <f t="shared" si="5"/>
        <v>65</v>
      </c>
      <c r="Y27" s="31"/>
      <c r="Z27" s="31"/>
      <c r="AA27" s="24"/>
      <c r="AB27" s="24"/>
      <c r="AC27" s="24"/>
      <c r="AD27" s="24"/>
      <c r="AE27" s="24"/>
      <c r="AF27" s="24"/>
    </row>
    <row r="28" spans="2:32" x14ac:dyDescent="0.45">
      <c r="B28" s="40"/>
      <c r="C28" s="47"/>
      <c r="D28" s="48">
        <f t="shared" si="80"/>
        <v>0</v>
      </c>
      <c r="E28" s="47"/>
      <c r="F28" s="48">
        <f t="shared" si="80"/>
        <v>0</v>
      </c>
      <c r="G28" s="47"/>
      <c r="H28" s="48">
        <f t="shared" ref="H28" si="85">IFERROR(VLOOKUP(G28,$AE:$AF,2,FALSE),0)</f>
        <v>0</v>
      </c>
      <c r="I28" s="47"/>
      <c r="J28" s="48">
        <f t="shared" ref="J28" si="86">IFERROR(VLOOKUP(I28,$AE:$AF,2,FALSE),0)</f>
        <v>0</v>
      </c>
      <c r="K28" s="47"/>
      <c r="L28" s="48">
        <f t="shared" ref="L28" si="87">IFERROR(VLOOKUP(K28,$AE:$AF,2,FALSE),0)</f>
        <v>0</v>
      </c>
      <c r="M28" s="47"/>
      <c r="N28" s="48">
        <f t="shared" ref="N28:P28" si="88">IFERROR(VLOOKUP(M28,$AE:$AF,2,FALSE),0)</f>
        <v>0</v>
      </c>
      <c r="O28" s="47"/>
      <c r="P28" s="48">
        <f t="shared" si="88"/>
        <v>0</v>
      </c>
      <c r="S28" s="29" t="s">
        <v>195</v>
      </c>
      <c r="T28" s="26">
        <v>1</v>
      </c>
      <c r="U28" s="26"/>
      <c r="V28" s="26">
        <v>95</v>
      </c>
      <c r="W28" s="56">
        <f t="shared" si="5"/>
        <v>95</v>
      </c>
      <c r="Y28" s="31"/>
      <c r="Z28" s="31"/>
      <c r="AA28" s="24"/>
      <c r="AB28" s="24"/>
      <c r="AC28" s="24"/>
      <c r="AD28" s="24"/>
      <c r="AE28" s="24"/>
      <c r="AF28" s="24"/>
    </row>
    <row r="29" spans="2:32" x14ac:dyDescent="0.45">
      <c r="B29" s="40"/>
      <c r="C29" s="47"/>
      <c r="D29" s="48">
        <f t="shared" si="80"/>
        <v>0</v>
      </c>
      <c r="E29" s="47"/>
      <c r="F29" s="48">
        <f t="shared" si="80"/>
        <v>0</v>
      </c>
      <c r="G29" s="47"/>
      <c r="H29" s="48">
        <f t="shared" ref="H29" si="89">IFERROR(VLOOKUP(G29,$AE:$AF,2,FALSE),0)</f>
        <v>0</v>
      </c>
      <c r="I29" s="47"/>
      <c r="J29" s="48">
        <f t="shared" ref="J29" si="90">IFERROR(VLOOKUP(I29,$AE:$AF,2,FALSE),0)</f>
        <v>0</v>
      </c>
      <c r="K29" s="47"/>
      <c r="L29" s="48">
        <f t="shared" ref="L29" si="91">IFERROR(VLOOKUP(K29,$AE:$AF,2,FALSE),0)</f>
        <v>0</v>
      </c>
      <c r="M29" s="47"/>
      <c r="N29" s="48">
        <f t="shared" ref="N29:P29" si="92">IFERROR(VLOOKUP(M29,$AE:$AF,2,FALSE),0)</f>
        <v>0</v>
      </c>
      <c r="O29" s="47"/>
      <c r="P29" s="48">
        <f t="shared" si="92"/>
        <v>0</v>
      </c>
      <c r="S29" s="29" t="s">
        <v>196</v>
      </c>
      <c r="T29" s="26">
        <v>1.5</v>
      </c>
      <c r="U29" s="26"/>
      <c r="V29" s="26">
        <v>110</v>
      </c>
      <c r="W29" s="56">
        <f t="shared" si="5"/>
        <v>165</v>
      </c>
      <c r="Y29" s="31"/>
      <c r="Z29" s="31"/>
      <c r="AA29" s="24"/>
      <c r="AB29" s="24"/>
      <c r="AC29" s="24"/>
      <c r="AD29" s="24"/>
      <c r="AE29" s="24"/>
      <c r="AF29" s="24"/>
    </row>
    <row r="30" spans="2:32" x14ac:dyDescent="0.45">
      <c r="B30" s="40"/>
      <c r="C30" s="47"/>
      <c r="D30" s="48">
        <f t="shared" si="80"/>
        <v>0</v>
      </c>
      <c r="E30" s="47"/>
      <c r="F30" s="48">
        <f t="shared" si="80"/>
        <v>0</v>
      </c>
      <c r="G30" s="47"/>
      <c r="H30" s="48">
        <f t="shared" ref="H30" si="93">IFERROR(VLOOKUP(G30,$AE:$AF,2,FALSE),0)</f>
        <v>0</v>
      </c>
      <c r="I30" s="47"/>
      <c r="J30" s="48">
        <f t="shared" ref="J30" si="94">IFERROR(VLOOKUP(I30,$AE:$AF,2,FALSE),0)</f>
        <v>0</v>
      </c>
      <c r="K30" s="47"/>
      <c r="L30" s="48">
        <f t="shared" ref="L30" si="95">IFERROR(VLOOKUP(K30,$AE:$AF,2,FALSE),0)</f>
        <v>0</v>
      </c>
      <c r="M30" s="47"/>
      <c r="N30" s="48">
        <f t="shared" ref="N30:P30" si="96">IFERROR(VLOOKUP(M30,$AE:$AF,2,FALSE),0)</f>
        <v>0</v>
      </c>
      <c r="O30" s="47"/>
      <c r="P30" s="48">
        <f t="shared" si="96"/>
        <v>0</v>
      </c>
      <c r="S30" s="29" t="s">
        <v>197</v>
      </c>
      <c r="T30" s="26">
        <v>2</v>
      </c>
      <c r="U30" s="26"/>
      <c r="V30" s="26">
        <v>125</v>
      </c>
      <c r="W30" s="56">
        <f t="shared" si="5"/>
        <v>250</v>
      </c>
      <c r="Y30" s="31"/>
      <c r="Z30" s="31"/>
      <c r="AA30" s="24"/>
      <c r="AB30" s="24"/>
      <c r="AC30" s="24"/>
      <c r="AD30" s="24"/>
      <c r="AE30" s="24"/>
      <c r="AF30" s="24"/>
    </row>
    <row r="31" spans="2:32" x14ac:dyDescent="0.45">
      <c r="B31" s="40"/>
      <c r="C31" s="47"/>
      <c r="D31" s="48">
        <f t="shared" si="80"/>
        <v>0</v>
      </c>
      <c r="E31" s="47"/>
      <c r="F31" s="48">
        <f t="shared" si="80"/>
        <v>0</v>
      </c>
      <c r="G31" s="47"/>
      <c r="H31" s="48">
        <f t="shared" ref="H31" si="97">IFERROR(VLOOKUP(G31,$AE:$AF,2,FALSE),0)</f>
        <v>0</v>
      </c>
      <c r="I31" s="47"/>
      <c r="J31" s="48">
        <f t="shared" ref="J31" si="98">IFERROR(VLOOKUP(I31,$AE:$AF,2,FALSE),0)</f>
        <v>0</v>
      </c>
      <c r="K31" s="47"/>
      <c r="L31" s="48">
        <f t="shared" ref="L31" si="99">IFERROR(VLOOKUP(K31,$AE:$AF,2,FALSE),0)</f>
        <v>0</v>
      </c>
      <c r="M31" s="47"/>
      <c r="N31" s="48">
        <f t="shared" ref="N31:P31" si="100">IFERROR(VLOOKUP(M31,$AE:$AF,2,FALSE),0)</f>
        <v>0</v>
      </c>
      <c r="O31" s="47"/>
      <c r="P31" s="48">
        <f t="shared" si="100"/>
        <v>0</v>
      </c>
      <c r="S31" s="29" t="s">
        <v>198</v>
      </c>
      <c r="T31" s="26">
        <v>1</v>
      </c>
      <c r="U31" s="26"/>
      <c r="V31" s="26">
        <v>70</v>
      </c>
      <c r="W31" s="56">
        <f t="shared" si="5"/>
        <v>70</v>
      </c>
      <c r="Y31" s="31"/>
      <c r="Z31" s="31"/>
      <c r="AA31" s="24"/>
      <c r="AB31" s="24"/>
      <c r="AC31" s="24"/>
      <c r="AD31" s="24"/>
      <c r="AE31" s="24"/>
      <c r="AF31" s="24"/>
    </row>
    <row r="32" spans="2:32" x14ac:dyDescent="0.45">
      <c r="B32" s="40"/>
      <c r="C32" s="47"/>
      <c r="D32" s="48">
        <f t="shared" si="80"/>
        <v>0</v>
      </c>
      <c r="E32" s="47"/>
      <c r="F32" s="48">
        <f t="shared" si="80"/>
        <v>0</v>
      </c>
      <c r="G32" s="47"/>
      <c r="H32" s="48">
        <f t="shared" ref="H32" si="101">IFERROR(VLOOKUP(G32,$AE:$AF,2,FALSE),0)</f>
        <v>0</v>
      </c>
      <c r="I32" s="47"/>
      <c r="J32" s="48">
        <f t="shared" ref="J32" si="102">IFERROR(VLOOKUP(I32,$AE:$AF,2,FALSE),0)</f>
        <v>0</v>
      </c>
      <c r="K32" s="47"/>
      <c r="L32" s="48">
        <f t="shared" ref="L32" si="103">IFERROR(VLOOKUP(K32,$AE:$AF,2,FALSE),0)</f>
        <v>0</v>
      </c>
      <c r="M32" s="47"/>
      <c r="N32" s="48">
        <f t="shared" ref="N32:P32" si="104">IFERROR(VLOOKUP(M32,$AE:$AF,2,FALSE),0)</f>
        <v>0</v>
      </c>
      <c r="O32" s="47"/>
      <c r="P32" s="48">
        <f t="shared" si="104"/>
        <v>0</v>
      </c>
      <c r="S32" s="29" t="s">
        <v>199</v>
      </c>
      <c r="T32" s="26">
        <v>2</v>
      </c>
      <c r="U32" s="26"/>
      <c r="V32" s="26">
        <v>15</v>
      </c>
      <c r="W32" s="56">
        <f t="shared" si="5"/>
        <v>30</v>
      </c>
      <c r="Y32" s="31"/>
      <c r="Z32" s="31"/>
      <c r="AA32" s="24"/>
      <c r="AB32" s="24"/>
      <c r="AC32" s="24"/>
      <c r="AD32" s="24"/>
      <c r="AE32" s="24"/>
      <c r="AF32" s="24"/>
    </row>
    <row r="33" spans="2:32" x14ac:dyDescent="0.45">
      <c r="B33" s="40"/>
      <c r="C33" s="47"/>
      <c r="D33" s="48">
        <f t="shared" si="80"/>
        <v>0</v>
      </c>
      <c r="E33" s="47"/>
      <c r="F33" s="48">
        <f t="shared" si="80"/>
        <v>0</v>
      </c>
      <c r="G33" s="47"/>
      <c r="H33" s="48">
        <f t="shared" ref="H33" si="105">IFERROR(VLOOKUP(G33,$AE:$AF,2,FALSE),0)</f>
        <v>0</v>
      </c>
      <c r="I33" s="47"/>
      <c r="J33" s="48">
        <f t="shared" ref="J33" si="106">IFERROR(VLOOKUP(I33,$AE:$AF,2,FALSE),0)</f>
        <v>0</v>
      </c>
      <c r="K33" s="47"/>
      <c r="L33" s="48">
        <f t="shared" ref="L33" si="107">IFERROR(VLOOKUP(K33,$AE:$AF,2,FALSE),0)</f>
        <v>0</v>
      </c>
      <c r="M33" s="47"/>
      <c r="N33" s="48">
        <f t="shared" ref="N33:P33" si="108">IFERROR(VLOOKUP(M33,$AE:$AF,2,FALSE),0)</f>
        <v>0</v>
      </c>
      <c r="O33" s="47"/>
      <c r="P33" s="48">
        <f t="shared" si="108"/>
        <v>0</v>
      </c>
      <c r="S33" s="29" t="s">
        <v>200</v>
      </c>
      <c r="T33" s="26">
        <v>0.5</v>
      </c>
      <c r="U33" s="26"/>
      <c r="V33" s="26">
        <f>28*2</f>
        <v>56</v>
      </c>
      <c r="W33" s="56">
        <f t="shared" si="5"/>
        <v>28</v>
      </c>
      <c r="Y33" s="31"/>
      <c r="Z33" s="31"/>
      <c r="AA33" s="24"/>
      <c r="AB33" s="24"/>
      <c r="AC33" s="24"/>
      <c r="AD33" s="24"/>
      <c r="AE33" s="24"/>
      <c r="AF33" s="24"/>
    </row>
    <row r="34" spans="2:32" x14ac:dyDescent="0.45">
      <c r="B34" s="42"/>
      <c r="C34" s="16"/>
      <c r="D34" s="46"/>
      <c r="E34" s="16"/>
      <c r="F34" s="46"/>
      <c r="G34" s="16"/>
      <c r="H34" s="50"/>
      <c r="I34" s="16"/>
      <c r="J34" s="50"/>
      <c r="K34" s="16"/>
      <c r="L34" s="50"/>
      <c r="M34" s="16"/>
      <c r="N34" s="50"/>
      <c r="O34" s="16"/>
      <c r="P34" s="50"/>
      <c r="S34" s="29" t="s">
        <v>201</v>
      </c>
      <c r="T34" s="26">
        <v>1</v>
      </c>
      <c r="U34" s="26"/>
      <c r="V34" s="26">
        <v>75</v>
      </c>
      <c r="W34" s="56">
        <f t="shared" si="5"/>
        <v>75</v>
      </c>
      <c r="Y34" s="31"/>
      <c r="Z34" s="31"/>
      <c r="AA34" s="24"/>
      <c r="AB34" s="24"/>
      <c r="AC34" s="24"/>
      <c r="AD34" s="24"/>
      <c r="AE34" s="24"/>
      <c r="AF34" s="24"/>
    </row>
    <row r="35" spans="2:32" ht="14.65" thickBot="1" x14ac:dyDescent="0.5">
      <c r="B35" s="43">
        <f>SUM(B5,B12,B20,B27)</f>
        <v>3429.5</v>
      </c>
      <c r="C35" s="53" t="s">
        <v>166</v>
      </c>
      <c r="D35" s="52">
        <f>SUM(D4:D34)</f>
        <v>482.33333333333337</v>
      </c>
      <c r="E35" s="51"/>
      <c r="F35" s="52">
        <f>SUM(F4:F34)</f>
        <v>612</v>
      </c>
      <c r="G35" s="51"/>
      <c r="H35" s="52">
        <f>SUM(H4:H34)</f>
        <v>374</v>
      </c>
      <c r="I35" s="51"/>
      <c r="J35" s="52">
        <f>SUM(J4:J34)</f>
        <v>399</v>
      </c>
      <c r="K35" s="51"/>
      <c r="L35" s="52">
        <f>SUM(L4:L34)</f>
        <v>594.66666666666663</v>
      </c>
      <c r="M35" s="51"/>
      <c r="N35" s="52">
        <f>SUM(N4:N34)</f>
        <v>482.5</v>
      </c>
      <c r="O35" s="51"/>
      <c r="P35" s="52">
        <f>SUM(P4:P34)</f>
        <v>485</v>
      </c>
      <c r="S35" s="29" t="s">
        <v>202</v>
      </c>
      <c r="T35" s="26">
        <v>1</v>
      </c>
      <c r="U35" s="26"/>
      <c r="V35" s="26">
        <v>90</v>
      </c>
      <c r="W35" s="56">
        <f t="shared" si="5"/>
        <v>90</v>
      </c>
      <c r="Y35" s="31"/>
      <c r="Z35" s="31"/>
      <c r="AA35" s="24"/>
      <c r="AB35" s="24"/>
      <c r="AC35" s="24"/>
      <c r="AD35" s="24"/>
      <c r="AE35" s="24"/>
      <c r="AF35" s="24"/>
    </row>
    <row r="36" spans="2:32" x14ac:dyDescent="0.45">
      <c r="C36" s="33"/>
      <c r="S36" s="29" t="s">
        <v>203</v>
      </c>
      <c r="T36" s="26"/>
      <c r="U36" s="26"/>
      <c r="V36" s="26"/>
      <c r="W36" s="56">
        <f t="shared" si="5"/>
        <v>0</v>
      </c>
      <c r="Y36" s="31"/>
      <c r="Z36" s="31"/>
      <c r="AA36" s="24"/>
      <c r="AB36" s="24"/>
      <c r="AC36" s="24"/>
      <c r="AD36" s="24"/>
      <c r="AE36" s="24"/>
      <c r="AF36" s="24"/>
    </row>
    <row r="37" spans="2:32" x14ac:dyDescent="0.45">
      <c r="S37" s="29" t="s">
        <v>206</v>
      </c>
      <c r="T37" s="26"/>
      <c r="U37" s="26"/>
      <c r="V37" s="26"/>
      <c r="W37" s="56">
        <f t="shared" si="5"/>
        <v>0</v>
      </c>
      <c r="Y37" s="31"/>
      <c r="Z37" s="31"/>
      <c r="AA37" s="24"/>
      <c r="AB37" s="24"/>
      <c r="AC37" s="24"/>
      <c r="AD37" s="24"/>
      <c r="AE37" s="24"/>
      <c r="AF37" s="24"/>
    </row>
    <row r="38" spans="2:32" x14ac:dyDescent="0.45">
      <c r="S38" s="29" t="s">
        <v>207</v>
      </c>
      <c r="T38" s="26"/>
      <c r="U38" s="26"/>
      <c r="V38" s="26"/>
      <c r="W38" s="56">
        <f t="shared" si="5"/>
        <v>0</v>
      </c>
      <c r="Y38" s="31"/>
      <c r="Z38" s="31"/>
      <c r="AA38" s="24"/>
      <c r="AB38" s="24"/>
      <c r="AC38" s="24"/>
      <c r="AD38" s="24"/>
      <c r="AE38" s="24"/>
      <c r="AF38" s="24"/>
    </row>
    <row r="39" spans="2:32" x14ac:dyDescent="0.45">
      <c r="S39" s="29" t="s">
        <v>208</v>
      </c>
      <c r="T39" s="26"/>
      <c r="U39" s="26"/>
      <c r="V39" s="26"/>
      <c r="W39" s="56">
        <f t="shared" si="5"/>
        <v>0</v>
      </c>
      <c r="Y39" s="31"/>
      <c r="Z39" s="31"/>
      <c r="AA39" s="24"/>
      <c r="AB39" s="24"/>
      <c r="AC39" s="24"/>
      <c r="AD39" s="24"/>
      <c r="AE39" s="24"/>
      <c r="AF39" s="24"/>
    </row>
    <row r="40" spans="2:32" x14ac:dyDescent="0.45">
      <c r="S40" s="29"/>
      <c r="T40" s="26"/>
      <c r="U40" s="26"/>
      <c r="V40" s="26"/>
      <c r="W40" s="56">
        <f t="shared" si="5"/>
        <v>0</v>
      </c>
      <c r="Y40" s="31"/>
      <c r="Z40" s="31"/>
      <c r="AA40" s="24"/>
      <c r="AB40" s="24"/>
      <c r="AC40" s="24"/>
      <c r="AD40" s="24"/>
      <c r="AE40" s="24"/>
      <c r="AF40" s="24"/>
    </row>
    <row r="41" spans="2:32" x14ac:dyDescent="0.45">
      <c r="S41" s="29"/>
      <c r="T41" s="26"/>
      <c r="U41" s="26"/>
      <c r="V41" s="26"/>
      <c r="W41" s="56">
        <f t="shared" si="5"/>
        <v>0</v>
      </c>
      <c r="Y41" s="31"/>
      <c r="Z41" s="31"/>
      <c r="AA41" s="24"/>
      <c r="AB41" s="24"/>
      <c r="AC41" s="24"/>
      <c r="AD41" s="24"/>
      <c r="AE41" s="24"/>
      <c r="AF41" s="24"/>
    </row>
    <row r="42" spans="2:32" x14ac:dyDescent="0.45">
      <c r="S42" s="29"/>
      <c r="T42" s="26"/>
      <c r="U42" s="26"/>
      <c r="V42" s="26"/>
      <c r="W42" s="56">
        <f t="shared" si="5"/>
        <v>0</v>
      </c>
      <c r="Y42" s="31"/>
      <c r="Z42" s="31"/>
      <c r="AA42" s="24"/>
      <c r="AB42" s="24"/>
      <c r="AC42" s="24"/>
      <c r="AD42" s="24"/>
      <c r="AE42" s="24"/>
      <c r="AF42" s="24"/>
    </row>
    <row r="43" spans="2:32" x14ac:dyDescent="0.45">
      <c r="S43" s="28" t="s">
        <v>115</v>
      </c>
      <c r="T43" s="23"/>
      <c r="U43" s="23"/>
      <c r="V43" s="23"/>
      <c r="W43" s="55">
        <f>SUM(W4:W42)</f>
        <v>3908</v>
      </c>
      <c r="Y43" s="31"/>
      <c r="Z43" s="31"/>
      <c r="AA43" s="24"/>
      <c r="AB43" s="24"/>
      <c r="AC43" s="24"/>
      <c r="AD43" s="24"/>
      <c r="AE43" s="24"/>
      <c r="AF43" s="24"/>
    </row>
    <row r="44" spans="2:32" x14ac:dyDescent="0.45">
      <c r="Y44" s="31"/>
      <c r="Z44" s="31"/>
      <c r="AA44" s="24"/>
      <c r="AB44" s="24"/>
      <c r="AC44" s="24"/>
      <c r="AD44" s="24"/>
      <c r="AE44" s="24"/>
      <c r="AF44" s="24"/>
    </row>
    <row r="45" spans="2:32" x14ac:dyDescent="0.45">
      <c r="Y45" s="31"/>
      <c r="Z45" s="31"/>
      <c r="AA45" s="24"/>
      <c r="AB45" s="24"/>
      <c r="AC45" s="24"/>
      <c r="AD45" s="24"/>
      <c r="AE45" s="24"/>
      <c r="AF45" s="24"/>
    </row>
    <row r="46" spans="2:32" x14ac:dyDescent="0.45">
      <c r="Y46" s="31"/>
      <c r="Z46" s="31"/>
      <c r="AA46" s="24"/>
      <c r="AB46" s="24"/>
      <c r="AC46" s="24"/>
      <c r="AD46" s="24"/>
      <c r="AE46" s="24"/>
      <c r="AF46" s="24"/>
    </row>
    <row r="47" spans="2:32" x14ac:dyDescent="0.45">
      <c r="Y47" s="31"/>
      <c r="Z47" s="31"/>
      <c r="AA47" s="24"/>
      <c r="AB47" s="24"/>
      <c r="AC47" s="24"/>
      <c r="AD47" s="24"/>
      <c r="AE47" s="24"/>
      <c r="AF47" s="24"/>
    </row>
    <row r="48" spans="2:32" x14ac:dyDescent="0.45">
      <c r="Y48" s="31"/>
      <c r="Z48" s="31"/>
      <c r="AA48" s="24"/>
      <c r="AB48" s="24"/>
      <c r="AC48" s="24"/>
      <c r="AD48" s="24"/>
      <c r="AE48" s="24"/>
      <c r="AF48" s="24"/>
    </row>
    <row r="49" spans="25:32" x14ac:dyDescent="0.45">
      <c r="Y49" s="31"/>
      <c r="Z49" s="31"/>
      <c r="AA49" s="24"/>
      <c r="AB49" s="24"/>
      <c r="AC49" s="24"/>
      <c r="AD49" s="24"/>
      <c r="AE49" s="24"/>
      <c r="AF49" s="24"/>
    </row>
    <row r="50" spans="25:32" x14ac:dyDescent="0.45">
      <c r="Y50" s="31"/>
      <c r="Z50" s="31"/>
      <c r="AA50" s="24"/>
      <c r="AB50" s="24"/>
      <c r="AC50" s="24"/>
      <c r="AD50" s="24"/>
      <c r="AE50" s="24"/>
      <c r="AF50" s="24"/>
    </row>
    <row r="51" spans="25:32" x14ac:dyDescent="0.45">
      <c r="Y51" s="31"/>
      <c r="Z51" s="31"/>
      <c r="AA51" s="24"/>
      <c r="AB51" s="24"/>
      <c r="AC51" s="24"/>
      <c r="AD51" s="24"/>
      <c r="AE51" s="24"/>
      <c r="AF51" s="24"/>
    </row>
    <row r="52" spans="25:32" x14ac:dyDescent="0.45">
      <c r="Y52" s="31"/>
      <c r="Z52" s="31"/>
      <c r="AA52" s="24"/>
      <c r="AB52" s="24"/>
      <c r="AC52" s="24"/>
      <c r="AD52" s="24"/>
      <c r="AE52" s="24"/>
      <c r="AF52" s="24"/>
    </row>
    <row r="53" spans="25:32" x14ac:dyDescent="0.45">
      <c r="Y53" s="31"/>
      <c r="Z53" s="31"/>
      <c r="AA53" s="24"/>
      <c r="AB53" s="24"/>
      <c r="AC53" s="24"/>
      <c r="AD53" s="24"/>
      <c r="AE53" s="24"/>
      <c r="AF53" s="24"/>
    </row>
    <row r="54" spans="25:32" x14ac:dyDescent="0.45">
      <c r="Y54" s="31"/>
      <c r="Z54" s="31"/>
      <c r="AA54" s="24"/>
      <c r="AB54" s="24"/>
      <c r="AC54" s="24"/>
      <c r="AD54" s="24"/>
      <c r="AE54" s="24"/>
      <c r="AF54" s="24"/>
    </row>
    <row r="55" spans="25:32" x14ac:dyDescent="0.45">
      <c r="Y55" s="31"/>
      <c r="Z55" s="31"/>
      <c r="AA55" s="24"/>
      <c r="AB55" s="24"/>
      <c r="AC55" s="24"/>
      <c r="AD55" s="24"/>
      <c r="AE55" s="24"/>
      <c r="AF55" s="24"/>
    </row>
    <row r="56" spans="25:32" x14ac:dyDescent="0.45">
      <c r="Y56" s="31"/>
      <c r="Z56" s="31"/>
      <c r="AA56" s="24"/>
      <c r="AB56" s="24"/>
      <c r="AC56" s="24"/>
      <c r="AD56" s="24"/>
      <c r="AE56" s="24"/>
      <c r="AF56" s="24"/>
    </row>
    <row r="57" spans="25:32" x14ac:dyDescent="0.45">
      <c r="Y57" s="31"/>
      <c r="Z57" s="31"/>
      <c r="AA57" s="24"/>
      <c r="AB57" s="24"/>
      <c r="AC57" s="24"/>
      <c r="AD57" s="24"/>
      <c r="AE57" s="24"/>
      <c r="AF57" s="24"/>
    </row>
    <row r="58" spans="25:32" x14ac:dyDescent="0.45">
      <c r="Y58" s="31"/>
      <c r="Z58" s="31"/>
      <c r="AA58" s="24"/>
      <c r="AB58" s="24"/>
      <c r="AC58" s="24"/>
      <c r="AD58" s="24"/>
      <c r="AE58" s="24"/>
      <c r="AF58" s="24"/>
    </row>
    <row r="59" spans="25:32" x14ac:dyDescent="0.45">
      <c r="Y59" s="31"/>
      <c r="Z59" s="31"/>
      <c r="AA59" s="24"/>
      <c r="AB59" s="24"/>
      <c r="AC59" s="24"/>
      <c r="AD59" s="24"/>
      <c r="AE59" s="24"/>
      <c r="AF59" s="24"/>
    </row>
    <row r="60" spans="25:32" x14ac:dyDescent="0.45">
      <c r="Y60" s="31"/>
      <c r="Z60" s="31"/>
      <c r="AA60" s="24"/>
      <c r="AB60" s="24"/>
      <c r="AC60" s="24"/>
      <c r="AD60" s="24"/>
      <c r="AE60" s="24"/>
      <c r="AF60" s="24"/>
    </row>
    <row r="61" spans="25:32" x14ac:dyDescent="0.45">
      <c r="Y61" s="31"/>
      <c r="Z61" s="31"/>
      <c r="AA61" s="24"/>
      <c r="AB61" s="24"/>
      <c r="AC61" s="24"/>
      <c r="AD61" s="24"/>
      <c r="AE61" s="24"/>
      <c r="AF61" s="24"/>
    </row>
    <row r="62" spans="25:32" x14ac:dyDescent="0.45">
      <c r="Y62" s="31"/>
      <c r="Z62" s="31"/>
      <c r="AA62" s="24"/>
      <c r="AB62" s="24"/>
      <c r="AC62" s="24"/>
      <c r="AD62" s="24"/>
      <c r="AE62" s="24"/>
      <c r="AF62" s="24"/>
    </row>
    <row r="63" spans="25:32" x14ac:dyDescent="0.45">
      <c r="Y63" s="31"/>
      <c r="Z63" s="31"/>
      <c r="AA63" s="24"/>
      <c r="AB63" s="24"/>
      <c r="AC63" s="24"/>
      <c r="AD63" s="24"/>
      <c r="AE63" s="24"/>
      <c r="AF63" s="24"/>
    </row>
    <row r="64" spans="25:32" x14ac:dyDescent="0.45">
      <c r="Y64" s="31"/>
      <c r="Z64" s="31"/>
      <c r="AA64" s="24"/>
      <c r="AB64" s="24"/>
      <c r="AC64" s="24"/>
      <c r="AD64" s="24"/>
      <c r="AE64" s="24"/>
      <c r="AF64" s="24"/>
    </row>
    <row r="65" spans="25:32" x14ac:dyDescent="0.45">
      <c r="Y65" s="31"/>
      <c r="Z65" s="31"/>
      <c r="AA65" s="24"/>
      <c r="AB65" s="24"/>
      <c r="AC65" s="24"/>
      <c r="AD65" s="24"/>
      <c r="AE65" s="24"/>
      <c r="AF65" s="24"/>
    </row>
    <row r="66" spans="25:32" x14ac:dyDescent="0.45">
      <c r="Y66" s="31"/>
      <c r="Z66" s="31"/>
      <c r="AA66" s="24"/>
      <c r="AB66" s="24"/>
      <c r="AC66" s="24"/>
      <c r="AD66" s="24"/>
      <c r="AE66" s="24"/>
      <c r="AF66" s="24"/>
    </row>
    <row r="67" spans="25:32" x14ac:dyDescent="0.45">
      <c r="Y67" s="31"/>
      <c r="Z67" s="31"/>
      <c r="AA67" s="24"/>
      <c r="AB67" s="24"/>
      <c r="AC67" s="24"/>
      <c r="AD67" s="24"/>
      <c r="AE67" s="24"/>
      <c r="AF67" s="24"/>
    </row>
    <row r="68" spans="25:32" x14ac:dyDescent="0.45">
      <c r="Y68" s="31"/>
      <c r="Z68" s="31"/>
      <c r="AA68" s="24"/>
      <c r="AB68" s="24"/>
      <c r="AC68" s="24"/>
      <c r="AD68" s="24"/>
      <c r="AE68" s="24"/>
      <c r="AF68" s="24"/>
    </row>
    <row r="69" spans="25:32" x14ac:dyDescent="0.45">
      <c r="Y69" s="31"/>
      <c r="Z69" s="31"/>
      <c r="AA69" s="24"/>
      <c r="AB69" s="24"/>
      <c r="AC69" s="24"/>
      <c r="AD69" s="24"/>
      <c r="AE69" s="24"/>
      <c r="AF69" s="24"/>
    </row>
    <row r="70" spans="25:32" x14ac:dyDescent="0.45">
      <c r="Y70" s="31"/>
      <c r="Z70" s="31"/>
      <c r="AA70" s="24"/>
      <c r="AB70" s="24"/>
      <c r="AC70" s="24"/>
      <c r="AD70" s="24"/>
      <c r="AE70" s="24"/>
      <c r="AF70" s="24"/>
    </row>
    <row r="71" spans="25:32" x14ac:dyDescent="0.45">
      <c r="Y71" s="31"/>
      <c r="Z71" s="31"/>
      <c r="AA71" s="24"/>
      <c r="AB71" s="24"/>
      <c r="AC71" s="24"/>
      <c r="AD71" s="24"/>
      <c r="AE71" s="24"/>
      <c r="AF71" s="24"/>
    </row>
    <row r="72" spans="25:32" x14ac:dyDescent="0.45">
      <c r="Y72" s="31"/>
      <c r="Z72" s="31"/>
      <c r="AA72" s="24"/>
      <c r="AB72" s="24"/>
      <c r="AC72" s="24"/>
      <c r="AD72" s="24"/>
      <c r="AE72" s="24"/>
      <c r="AF72" s="24"/>
    </row>
    <row r="73" spans="25:32" x14ac:dyDescent="0.45">
      <c r="Y73" s="31"/>
      <c r="Z73" s="31"/>
      <c r="AA73" s="24"/>
      <c r="AB73" s="24"/>
      <c r="AC73" s="24"/>
      <c r="AD73" s="24"/>
      <c r="AE73" s="24"/>
      <c r="AF73" s="24"/>
    </row>
    <row r="74" spans="25:32" x14ac:dyDescent="0.45">
      <c r="Y74" s="31"/>
      <c r="Z74" s="31"/>
      <c r="AA74" s="24"/>
      <c r="AB74" s="24"/>
      <c r="AC74" s="24"/>
      <c r="AD74" s="24"/>
      <c r="AE74" s="24"/>
      <c r="AF74" s="24"/>
    </row>
    <row r="75" spans="25:32" x14ac:dyDescent="0.45">
      <c r="Y75" s="31"/>
      <c r="Z75" s="31"/>
      <c r="AA75" s="24"/>
      <c r="AB75" s="24"/>
      <c r="AC75" s="24"/>
      <c r="AD75" s="24"/>
      <c r="AE75" s="24"/>
      <c r="AF75" s="24"/>
    </row>
    <row r="76" spans="25:32" x14ac:dyDescent="0.45">
      <c r="Y76" s="31"/>
      <c r="Z76" s="31"/>
      <c r="AA76" s="24"/>
      <c r="AB76" s="24"/>
      <c r="AC76" s="24"/>
      <c r="AD76" s="24"/>
      <c r="AE76" s="24"/>
      <c r="AF76" s="24"/>
    </row>
    <row r="77" spans="25:32" x14ac:dyDescent="0.45">
      <c r="Y77" s="31"/>
      <c r="Z77" s="31"/>
      <c r="AA77" s="24"/>
      <c r="AB77" s="24"/>
      <c r="AC77" s="24"/>
      <c r="AD77" s="24"/>
      <c r="AE77" s="24"/>
      <c r="AF77" s="24"/>
    </row>
    <row r="78" spans="25:32" x14ac:dyDescent="0.45">
      <c r="Y78" s="31"/>
      <c r="Z78" s="31"/>
      <c r="AA78" s="24"/>
      <c r="AB78" s="24"/>
      <c r="AC78" s="24"/>
      <c r="AD78" s="24"/>
      <c r="AE78" s="24"/>
      <c r="AF78" s="24"/>
    </row>
    <row r="79" spans="25:32" x14ac:dyDescent="0.45">
      <c r="Y79" s="31"/>
      <c r="Z79" s="31"/>
      <c r="AA79" s="24"/>
      <c r="AB79" s="24"/>
      <c r="AC79" s="24"/>
      <c r="AD79" s="24"/>
      <c r="AE79" s="24"/>
      <c r="AF79" s="24"/>
    </row>
    <row r="80" spans="25:32" x14ac:dyDescent="0.45">
      <c r="Y80" s="31"/>
      <c r="Z80" s="31"/>
      <c r="AA80" s="24"/>
      <c r="AB80" s="24"/>
      <c r="AC80" s="24"/>
      <c r="AD80" s="24"/>
      <c r="AE80" s="24"/>
      <c r="AF80" s="24"/>
    </row>
    <row r="81" spans="25:32" x14ac:dyDescent="0.45">
      <c r="Y81" s="31"/>
      <c r="Z81" s="31"/>
      <c r="AA81" s="24"/>
      <c r="AB81" s="24"/>
      <c r="AC81" s="24"/>
      <c r="AD81" s="24"/>
      <c r="AE81" s="24"/>
      <c r="AF81" s="24"/>
    </row>
    <row r="82" spans="25:32" x14ac:dyDescent="0.45">
      <c r="Y82" s="31"/>
      <c r="Z82" s="31"/>
      <c r="AA82" s="24"/>
      <c r="AB82" s="24"/>
      <c r="AC82" s="24"/>
      <c r="AD82" s="24"/>
      <c r="AE82" s="24"/>
      <c r="AF82" s="24"/>
    </row>
    <row r="83" spans="25:32" x14ac:dyDescent="0.45">
      <c r="Y83" s="31"/>
      <c r="Z83" s="31"/>
      <c r="AA83" s="24"/>
      <c r="AB83" s="24"/>
      <c r="AC83" s="24"/>
      <c r="AD83" s="24"/>
      <c r="AE83" s="24"/>
      <c r="AF83" s="24"/>
    </row>
    <row r="84" spans="25:32" x14ac:dyDescent="0.45">
      <c r="Y84" s="31"/>
      <c r="Z84" s="31"/>
      <c r="AA84" s="24"/>
      <c r="AB84" s="24"/>
      <c r="AC84" s="24"/>
      <c r="AD84" s="24"/>
      <c r="AE84" s="24"/>
      <c r="AF84" s="24"/>
    </row>
    <row r="85" spans="25:32" x14ac:dyDescent="0.45">
      <c r="Y85" s="31"/>
      <c r="Z85" s="31"/>
      <c r="AA85" s="24"/>
      <c r="AB85" s="24"/>
      <c r="AC85" s="24"/>
      <c r="AD85" s="24"/>
      <c r="AE85" s="24"/>
      <c r="AF85" s="24"/>
    </row>
    <row r="86" spans="25:32" x14ac:dyDescent="0.45">
      <c r="Y86" s="31"/>
      <c r="Z86" s="31"/>
      <c r="AA86" s="24"/>
      <c r="AB86" s="24"/>
      <c r="AC86" s="24"/>
      <c r="AD86" s="24"/>
      <c r="AE86" s="24"/>
      <c r="AF86" s="24"/>
    </row>
    <row r="87" spans="25:32" x14ac:dyDescent="0.45">
      <c r="Y87" s="31"/>
      <c r="Z87" s="31"/>
      <c r="AA87" s="24"/>
      <c r="AB87" s="24"/>
      <c r="AC87" s="24"/>
      <c r="AD87" s="24"/>
      <c r="AE87" s="24"/>
      <c r="AF87" s="24"/>
    </row>
    <row r="88" spans="25:32" x14ac:dyDescent="0.45">
      <c r="Y88" s="31"/>
      <c r="Z88" s="31"/>
      <c r="AA88" s="24"/>
      <c r="AB88" s="24"/>
      <c r="AC88" s="24"/>
      <c r="AD88" s="24"/>
      <c r="AE88" s="24"/>
      <c r="AF88" s="24"/>
    </row>
    <row r="89" spans="25:32" x14ac:dyDescent="0.45">
      <c r="Y89" s="31"/>
      <c r="Z89" s="31"/>
      <c r="AA89" s="24"/>
      <c r="AB89" s="24"/>
      <c r="AC89" s="24"/>
      <c r="AD89" s="24"/>
      <c r="AE89" s="24"/>
      <c r="AF89" s="24"/>
    </row>
    <row r="90" spans="25:32" x14ac:dyDescent="0.45">
      <c r="Y90" s="31"/>
      <c r="Z90" s="31"/>
      <c r="AA90" s="24"/>
      <c r="AB90" s="24"/>
      <c r="AC90" s="24"/>
      <c r="AD90" s="24"/>
      <c r="AE90" s="24"/>
      <c r="AF90" s="24"/>
    </row>
    <row r="91" spans="25:32" x14ac:dyDescent="0.45">
      <c r="Y91" s="31"/>
      <c r="Z91" s="31"/>
      <c r="AA91" s="24"/>
      <c r="AB91" s="24"/>
      <c r="AC91" s="24"/>
      <c r="AD91" s="24"/>
      <c r="AE91" s="24"/>
      <c r="AF91" s="24"/>
    </row>
    <row r="92" spans="25:32" x14ac:dyDescent="0.45">
      <c r="Y92" s="31"/>
      <c r="Z92" s="31"/>
      <c r="AA92" s="24"/>
      <c r="AB92" s="24"/>
      <c r="AC92" s="24"/>
      <c r="AD92" s="24"/>
      <c r="AE92" s="24"/>
      <c r="AF92" s="24"/>
    </row>
    <row r="93" spans="25:32" x14ac:dyDescent="0.45">
      <c r="Y93" s="31"/>
      <c r="Z93" s="31"/>
      <c r="AA93" s="24"/>
      <c r="AB93" s="24"/>
      <c r="AC93" s="24"/>
      <c r="AD93" s="24"/>
      <c r="AE93" s="24"/>
      <c r="AF93" s="24"/>
    </row>
    <row r="94" spans="25:32" x14ac:dyDescent="0.45">
      <c r="Y94" s="31"/>
      <c r="Z94" s="31"/>
      <c r="AA94" s="24"/>
      <c r="AB94" s="24"/>
      <c r="AC94" s="24"/>
      <c r="AD94" s="24"/>
      <c r="AE94" s="24"/>
      <c r="AF94" s="24"/>
    </row>
    <row r="95" spans="25:32" x14ac:dyDescent="0.45">
      <c r="Y95" s="31"/>
      <c r="Z95" s="31"/>
      <c r="AA95" s="24"/>
      <c r="AB95" s="24"/>
      <c r="AC95" s="24"/>
      <c r="AD95" s="24"/>
      <c r="AE95" s="24"/>
      <c r="AF95" s="24"/>
    </row>
    <row r="96" spans="25:32" x14ac:dyDescent="0.45">
      <c r="Y96" s="31"/>
      <c r="Z96" s="31"/>
      <c r="AA96" s="24"/>
      <c r="AB96" s="24"/>
      <c r="AC96" s="24"/>
      <c r="AD96" s="24"/>
      <c r="AE96" s="24"/>
      <c r="AF96" s="24"/>
    </row>
    <row r="97" spans="25:32" x14ac:dyDescent="0.45">
      <c r="Y97" s="31"/>
      <c r="Z97" s="31"/>
      <c r="AA97" s="24"/>
      <c r="AB97" s="24"/>
      <c r="AC97" s="24"/>
      <c r="AD97" s="24"/>
      <c r="AE97" s="24"/>
      <c r="AF97" s="24"/>
    </row>
    <row r="98" spans="25:32" x14ac:dyDescent="0.45">
      <c r="Y98" s="31"/>
      <c r="Z98" s="31"/>
      <c r="AA98" s="24"/>
      <c r="AB98" s="24"/>
      <c r="AC98" s="24"/>
      <c r="AD98" s="24"/>
      <c r="AE98" s="24"/>
      <c r="AF98" s="24"/>
    </row>
    <row r="99" spans="25:32" x14ac:dyDescent="0.45">
      <c r="Y99" s="31"/>
      <c r="Z99" s="31"/>
      <c r="AA99" s="24"/>
      <c r="AB99" s="24"/>
      <c r="AC99" s="24"/>
      <c r="AD99" s="24"/>
      <c r="AE99" s="24"/>
      <c r="AF99" s="24"/>
    </row>
    <row r="100" spans="25:32" x14ac:dyDescent="0.45">
      <c r="Y100" s="31"/>
      <c r="Z100" s="31"/>
      <c r="AA100" s="24"/>
      <c r="AB100" s="24"/>
      <c r="AC100" s="24"/>
      <c r="AD100" s="24"/>
      <c r="AE100" s="24"/>
      <c r="AF100" s="24"/>
    </row>
    <row r="101" spans="25:32" x14ac:dyDescent="0.45">
      <c r="Y101" s="31"/>
      <c r="Z101" s="31"/>
      <c r="AA101" s="24"/>
      <c r="AB101" s="24"/>
      <c r="AC101" s="24"/>
      <c r="AD101" s="24"/>
      <c r="AE101" s="24"/>
      <c r="AF101" s="24"/>
    </row>
    <row r="102" spans="25:32" x14ac:dyDescent="0.45">
      <c r="Y102" s="31"/>
      <c r="Z102" s="31"/>
      <c r="AA102" s="24"/>
      <c r="AB102" s="24"/>
      <c r="AC102" s="24"/>
      <c r="AD102" s="24"/>
      <c r="AE102" s="24"/>
      <c r="AF102" s="24"/>
    </row>
    <row r="103" spans="25:32" x14ac:dyDescent="0.45">
      <c r="Y103" s="31"/>
      <c r="Z103" s="31"/>
      <c r="AA103" s="24"/>
      <c r="AB103" s="24"/>
      <c r="AC103" s="24"/>
      <c r="AD103" s="24"/>
      <c r="AE103" s="24"/>
      <c r="AF103" s="24"/>
    </row>
  </sheetData>
  <mergeCells count="4">
    <mergeCell ref="B5:B10"/>
    <mergeCell ref="B12:B18"/>
    <mergeCell ref="B20:B25"/>
    <mergeCell ref="B27:B33"/>
  </mergeCells>
  <dataValidations disablePrompts="1" count="4">
    <dataValidation type="list" allowBlank="1" showInputMessage="1" showErrorMessage="1" sqref="E4:E10 O4:O10 M4:M10 K4:K10 I4:I10 G4:G10 C4:C10" xr:uid="{ED90C5A2-45D3-497C-924A-E0FBF1363982}">
      <formula1>$Y$4:$Y$103</formula1>
    </dataValidation>
    <dataValidation type="list" allowBlank="1" showInputMessage="1" showErrorMessage="1" sqref="C11:C18 O11:O18 M11:M18 K11:K18 I11:I18 G11:G18 E11:E18" xr:uid="{1B357815-2C6A-462C-A648-C06ECF890178}">
      <formula1>$AA$3:$AA$103</formula1>
    </dataValidation>
    <dataValidation type="list" allowBlank="1" showInputMessage="1" showErrorMessage="1" sqref="C19:C25 O19:O25 K19:K25 I19:I25 G19:G25 E19:E25 M19:M25" xr:uid="{C4A19F34-B4A7-4868-B327-84122B9B0817}">
      <formula1>$AC$4:$AC$103</formula1>
    </dataValidation>
    <dataValidation type="list" allowBlank="1" showInputMessage="1" showErrorMessage="1" sqref="C26:C33 O26:O33 M26:M33 K26:K33 I26:I33 G26:G33 E26:E33" xr:uid="{60B4A730-00ED-44DD-B8A3-8F267413037D}">
      <formula1>$AE$4:$AE$103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C3113-DB20-4165-8A13-BC78DC3EC5B9}">
  <dimension ref="B1:G22"/>
  <sheetViews>
    <sheetView showGridLines="0" workbookViewId="0">
      <selection activeCell="G4" sqref="G4"/>
    </sheetView>
  </sheetViews>
  <sheetFormatPr defaultRowHeight="14.25" x14ac:dyDescent="0.45"/>
  <sheetData>
    <row r="1" spans="2:7" ht="23.25" x14ac:dyDescent="0.45">
      <c r="B1" s="2" t="s">
        <v>13</v>
      </c>
    </row>
    <row r="3" spans="2:7" x14ac:dyDescent="0.45">
      <c r="B3" t="s">
        <v>14</v>
      </c>
    </row>
    <row r="4" spans="2:7" x14ac:dyDescent="0.45">
      <c r="B4" t="s">
        <v>15</v>
      </c>
      <c r="G4" t="s">
        <v>8</v>
      </c>
    </row>
    <row r="5" spans="2:7" x14ac:dyDescent="0.45">
      <c r="B5" s="5" t="b">
        <v>0</v>
      </c>
    </row>
    <row r="6" spans="2:7" x14ac:dyDescent="0.45">
      <c r="B6" s="5" t="b">
        <v>0</v>
      </c>
    </row>
    <row r="7" spans="2:7" x14ac:dyDescent="0.45">
      <c r="B7" s="5" t="b">
        <v>0</v>
      </c>
    </row>
    <row r="9" spans="2:7" x14ac:dyDescent="0.45">
      <c r="B9" t="s">
        <v>16</v>
      </c>
    </row>
    <row r="10" spans="2:7" x14ac:dyDescent="0.45">
      <c r="B10" s="5" t="b">
        <v>0</v>
      </c>
    </row>
    <row r="11" spans="2:7" x14ac:dyDescent="0.45">
      <c r="B11" s="5" t="b">
        <v>0</v>
      </c>
    </row>
    <row r="12" spans="2:7" x14ac:dyDescent="0.45">
      <c r="B12" s="5" t="b">
        <v>0</v>
      </c>
    </row>
    <row r="14" spans="2:7" x14ac:dyDescent="0.45">
      <c r="B14" t="s">
        <v>17</v>
      </c>
      <c r="G14" t="s">
        <v>10</v>
      </c>
    </row>
    <row r="15" spans="2:7" x14ac:dyDescent="0.45">
      <c r="B15" s="5" t="b">
        <v>0</v>
      </c>
    </row>
    <row r="16" spans="2:7" x14ac:dyDescent="0.45">
      <c r="B16" s="5" t="b">
        <v>0</v>
      </c>
    </row>
    <row r="17" spans="2:2" x14ac:dyDescent="0.45">
      <c r="B17" s="5" t="b">
        <v>0</v>
      </c>
    </row>
    <row r="19" spans="2:2" x14ac:dyDescent="0.45">
      <c r="B19" t="s">
        <v>18</v>
      </c>
    </row>
    <row r="20" spans="2:2" x14ac:dyDescent="0.45">
      <c r="B20" s="5" t="b">
        <v>0</v>
      </c>
    </row>
    <row r="21" spans="2:2" x14ac:dyDescent="0.45">
      <c r="B21" s="5" t="b">
        <v>0</v>
      </c>
    </row>
    <row r="22" spans="2:2" x14ac:dyDescent="0.45">
      <c r="B22" s="5" t="b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50D4E-C60B-4711-96AF-C708DC27E03E}">
  <dimension ref="B1:D25"/>
  <sheetViews>
    <sheetView showGridLines="0" zoomScale="110" zoomScaleNormal="388" workbookViewId="0">
      <selection activeCell="J30" sqref="J30"/>
    </sheetView>
  </sheetViews>
  <sheetFormatPr defaultRowHeight="14.25" x14ac:dyDescent="0.45"/>
  <sheetData>
    <row r="1" spans="2:4" ht="23.25" x14ac:dyDescent="0.45">
      <c r="B1" s="2" t="s">
        <v>106</v>
      </c>
    </row>
    <row r="3" spans="2:4" x14ac:dyDescent="0.45">
      <c r="B3" s="3">
        <v>0.22916666666666666</v>
      </c>
      <c r="C3" s="5" t="b">
        <v>0</v>
      </c>
      <c r="D3" t="s">
        <v>51</v>
      </c>
    </row>
    <row r="4" spans="2:4" x14ac:dyDescent="0.45">
      <c r="B4" s="3">
        <v>0.25</v>
      </c>
      <c r="C4" s="5" t="b">
        <v>0</v>
      </c>
      <c r="D4" t="s">
        <v>52</v>
      </c>
    </row>
    <row r="5" spans="2:4" x14ac:dyDescent="0.45">
      <c r="B5" s="3">
        <v>0.27083333333333331</v>
      </c>
      <c r="C5" s="5" t="b">
        <v>0</v>
      </c>
      <c r="D5" t="s">
        <v>53</v>
      </c>
    </row>
    <row r="6" spans="2:4" x14ac:dyDescent="0.45">
      <c r="B6" s="3">
        <v>0.29166666666666669</v>
      </c>
      <c r="C6" s="5" t="b">
        <v>0</v>
      </c>
      <c r="D6" t="s">
        <v>54</v>
      </c>
    </row>
    <row r="7" spans="2:4" x14ac:dyDescent="0.45">
      <c r="B7" s="3">
        <v>0.3125</v>
      </c>
      <c r="C7" s="5" t="b">
        <v>0</v>
      </c>
      <c r="D7" t="s">
        <v>55</v>
      </c>
    </row>
    <row r="8" spans="2:4" x14ac:dyDescent="0.45">
      <c r="B8" s="3"/>
    </row>
    <row r="9" spans="2:4" x14ac:dyDescent="0.45">
      <c r="B9" s="3"/>
    </row>
    <row r="10" spans="2:4" x14ac:dyDescent="0.45">
      <c r="D10" t="s">
        <v>19</v>
      </c>
    </row>
    <row r="16" spans="2:4" x14ac:dyDescent="0.45">
      <c r="B16" s="3">
        <v>0.8125</v>
      </c>
      <c r="C16" s="5" t="b">
        <v>0</v>
      </c>
      <c r="D16" t="s">
        <v>62</v>
      </c>
    </row>
    <row r="17" spans="2:4" x14ac:dyDescent="0.45">
      <c r="B17" s="3">
        <v>0.83333333333333337</v>
      </c>
      <c r="C17" s="5" t="b">
        <v>0</v>
      </c>
      <c r="D17" t="s">
        <v>61</v>
      </c>
    </row>
    <row r="18" spans="2:4" x14ac:dyDescent="0.45">
      <c r="B18" s="3">
        <v>0.85416666666666663</v>
      </c>
      <c r="C18" s="5" t="b">
        <v>0</v>
      </c>
      <c r="D18" t="s">
        <v>59</v>
      </c>
    </row>
    <row r="19" spans="2:4" x14ac:dyDescent="0.45">
      <c r="B19" s="3">
        <v>0.875</v>
      </c>
      <c r="C19" s="5" t="b">
        <v>0</v>
      </c>
      <c r="D19" t="s">
        <v>56</v>
      </c>
    </row>
    <row r="20" spans="2:4" x14ac:dyDescent="0.45">
      <c r="B20" s="3">
        <v>0.89583333333333337</v>
      </c>
      <c r="C20" s="5" t="b">
        <v>0</v>
      </c>
      <c r="D20" t="s">
        <v>57</v>
      </c>
    </row>
    <row r="21" spans="2:4" x14ac:dyDescent="0.45">
      <c r="B21" s="3"/>
      <c r="C21" s="5" t="b">
        <v>0</v>
      </c>
      <c r="D21" t="s">
        <v>58</v>
      </c>
    </row>
    <row r="22" spans="2:4" x14ac:dyDescent="0.45">
      <c r="B22" s="3">
        <v>0.9375</v>
      </c>
      <c r="C22" s="5" t="b">
        <v>0</v>
      </c>
      <c r="D22" t="s">
        <v>60</v>
      </c>
    </row>
    <row r="25" spans="2:4" x14ac:dyDescent="0.45">
      <c r="D25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Welcome</vt:lpstr>
      <vt:lpstr>Toddler Expense Tracker</vt:lpstr>
      <vt:lpstr>Toddler Routine Tracker</vt:lpstr>
      <vt:lpstr>Weekly Cleaning Schedule</vt:lpstr>
      <vt:lpstr>Meal Planner</vt:lpstr>
      <vt:lpstr>Weekly Family Dashboard</vt:lpstr>
      <vt:lpstr>Working Parent Routine</vt:lpstr>
      <vt:lpstr>'Toddler Routine Tracker'!Print_Area</vt:lpstr>
      <vt:lpstr>'Toddler Routine Tracker'!Print_Titles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Jelly Lopez</dc:creator>
  <cp:lastModifiedBy>Jelly Lopez</cp:lastModifiedBy>
  <cp:lastPrinted>2026-06-22T16:24:07Z</cp:lastPrinted>
  <dcterms:created xsi:type="dcterms:W3CDTF">2026-06-20T09:59:35Z</dcterms:created>
  <dcterms:modified xsi:type="dcterms:W3CDTF">2026-06-22T16:24:08Z</dcterms:modified>
</cp:coreProperties>
</file>